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ldwellcountyncgov-my.sharepoint.com/personal/bethbrown_caldwellcountync_org/Documents/"/>
    </mc:Choice>
  </mc:AlternateContent>
  <xr:revisionPtr revIDLastSave="20" documentId="8_{C1D1269F-1724-43AF-8576-54EEA43F8141}" xr6:coauthVersionLast="47" xr6:coauthVersionMax="47" xr10:uidLastSave="{2869C89B-4C60-495A-A598-931E98A508A6}"/>
  <bookViews>
    <workbookView xWindow="-120" yWindow="-120" windowWidth="29040" windowHeight="15720" xr2:uid="{E0679DDC-24A8-42D7-A903-B7D386A1591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D52" i="1"/>
  <c r="C52" i="1"/>
  <c r="E30" i="1"/>
  <c r="D30" i="1"/>
  <c r="C30" i="1"/>
  <c r="E177" i="1"/>
  <c r="D177" i="1"/>
  <c r="C177" i="1"/>
  <c r="E193" i="1"/>
  <c r="D193" i="1"/>
  <c r="C193" i="1"/>
  <c r="C123" i="1"/>
  <c r="D123" i="1"/>
  <c r="E123" i="1"/>
  <c r="E58" i="1"/>
  <c r="D58" i="1"/>
  <c r="C58" i="1"/>
  <c r="C110" i="1"/>
  <c r="D110" i="1"/>
  <c r="E110" i="1"/>
  <c r="C111" i="1"/>
  <c r="D111" i="1"/>
  <c r="E111" i="1"/>
  <c r="C47" i="1"/>
  <c r="D47" i="1"/>
  <c r="E47" i="1"/>
  <c r="C100" i="1"/>
  <c r="D100" i="1"/>
  <c r="E100" i="1"/>
  <c r="C125" i="1"/>
  <c r="D125" i="1"/>
  <c r="E125" i="1"/>
  <c r="C137" i="1"/>
  <c r="D137" i="1"/>
  <c r="E137" i="1"/>
  <c r="C181" i="1"/>
  <c r="D181" i="1"/>
  <c r="E181" i="1"/>
  <c r="C155" i="1"/>
  <c r="D155" i="1"/>
  <c r="E155" i="1"/>
  <c r="C101" i="1"/>
  <c r="D101" i="1"/>
  <c r="E101" i="1"/>
  <c r="E167" i="1" l="1"/>
  <c r="D167" i="1"/>
  <c r="C167" i="1"/>
  <c r="E192" i="1"/>
  <c r="E191" i="1"/>
  <c r="E190" i="1"/>
  <c r="E189" i="1"/>
  <c r="D192" i="1"/>
  <c r="D191" i="1"/>
  <c r="D190" i="1"/>
  <c r="D189" i="1"/>
  <c r="C192" i="1"/>
  <c r="C191" i="1"/>
  <c r="C190" i="1"/>
  <c r="C189" i="1"/>
  <c r="C195" i="1"/>
  <c r="D195" i="1"/>
  <c r="E195" i="1"/>
  <c r="E194" i="1"/>
  <c r="D194" i="1"/>
  <c r="C194" i="1"/>
  <c r="C187" i="1"/>
  <c r="D187" i="1"/>
  <c r="E187" i="1"/>
  <c r="C188" i="1"/>
  <c r="D188" i="1"/>
  <c r="E188" i="1"/>
  <c r="E186" i="1"/>
  <c r="D186" i="1"/>
  <c r="C186" i="1"/>
  <c r="C185" i="1"/>
  <c r="D185" i="1"/>
  <c r="E185" i="1"/>
  <c r="E184" i="1"/>
  <c r="D184" i="1"/>
  <c r="C184" i="1"/>
  <c r="E183" i="1"/>
  <c r="D183" i="1"/>
  <c r="C183" i="1"/>
  <c r="E182" i="1"/>
  <c r="D182" i="1"/>
  <c r="C182" i="1"/>
  <c r="E180" i="1"/>
  <c r="D180" i="1"/>
  <c r="C180" i="1"/>
  <c r="C179" i="1"/>
  <c r="D179" i="1"/>
  <c r="E179" i="1"/>
  <c r="E178" i="1"/>
  <c r="D178" i="1"/>
  <c r="C178" i="1"/>
  <c r="E176" i="1"/>
  <c r="D176" i="1"/>
  <c r="C176" i="1"/>
  <c r="C174" i="1"/>
  <c r="D174" i="1"/>
  <c r="E174" i="1"/>
  <c r="C175" i="1"/>
  <c r="D175" i="1"/>
  <c r="E175" i="1"/>
  <c r="E173" i="1"/>
  <c r="D173" i="1"/>
  <c r="C173" i="1"/>
  <c r="C172" i="1"/>
  <c r="D172" i="1"/>
  <c r="E172" i="1"/>
  <c r="E171" i="1"/>
  <c r="D171" i="1"/>
  <c r="C171" i="1"/>
  <c r="C170" i="1"/>
  <c r="D170" i="1"/>
  <c r="E170" i="1"/>
  <c r="E169" i="1"/>
  <c r="D169" i="1"/>
  <c r="C169" i="1"/>
  <c r="E166" i="1"/>
  <c r="D166" i="1"/>
  <c r="C166" i="1"/>
  <c r="E165" i="1"/>
  <c r="D165" i="1"/>
  <c r="C165" i="1"/>
  <c r="E168" i="1"/>
  <c r="D168" i="1"/>
  <c r="C168" i="1"/>
  <c r="E164" i="1"/>
  <c r="D164" i="1"/>
  <c r="C164" i="1"/>
  <c r="E163" i="1"/>
  <c r="D163" i="1"/>
  <c r="C163" i="1"/>
  <c r="E162" i="1"/>
  <c r="D162" i="1"/>
  <c r="C162" i="1"/>
  <c r="E161" i="1"/>
  <c r="D161" i="1"/>
  <c r="C161" i="1"/>
  <c r="E160" i="1"/>
  <c r="D160" i="1"/>
  <c r="C160" i="1"/>
  <c r="E159" i="1"/>
  <c r="D159" i="1"/>
  <c r="C159" i="1"/>
  <c r="C156" i="1"/>
  <c r="D156" i="1"/>
  <c r="E156" i="1"/>
  <c r="C157" i="1"/>
  <c r="D157" i="1"/>
  <c r="E157" i="1"/>
  <c r="C158" i="1"/>
  <c r="D158" i="1"/>
  <c r="E158" i="1"/>
  <c r="E154" i="1"/>
  <c r="D154" i="1"/>
  <c r="C154" i="1"/>
  <c r="C153" i="1"/>
  <c r="D153" i="1"/>
  <c r="E153" i="1"/>
  <c r="E152" i="1"/>
  <c r="D152" i="1"/>
  <c r="C152" i="1"/>
  <c r="E151" i="1"/>
  <c r="D151" i="1"/>
  <c r="C151" i="1"/>
  <c r="E150" i="1"/>
  <c r="D150" i="1"/>
  <c r="C150" i="1"/>
  <c r="C149" i="1"/>
  <c r="D149" i="1"/>
  <c r="E149" i="1"/>
  <c r="E148" i="1"/>
  <c r="D148" i="1"/>
  <c r="C148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E142" i="1"/>
  <c r="D142" i="1"/>
  <c r="C142" i="1"/>
  <c r="C140" i="1"/>
  <c r="D140" i="1"/>
  <c r="E140" i="1"/>
  <c r="C141" i="1"/>
  <c r="D141" i="1"/>
  <c r="E141" i="1"/>
  <c r="E139" i="1"/>
  <c r="D139" i="1"/>
  <c r="C139" i="1"/>
  <c r="C138" i="1"/>
  <c r="D138" i="1"/>
  <c r="E138" i="1"/>
  <c r="E136" i="1"/>
  <c r="D136" i="1"/>
  <c r="C136" i="1"/>
  <c r="C135" i="1"/>
  <c r="D135" i="1"/>
  <c r="E135" i="1"/>
  <c r="E134" i="1"/>
  <c r="D134" i="1"/>
  <c r="C134" i="1"/>
  <c r="C132" i="1"/>
  <c r="D132" i="1"/>
  <c r="E132" i="1"/>
  <c r="C133" i="1"/>
  <c r="D133" i="1"/>
  <c r="E133" i="1"/>
  <c r="E131" i="1"/>
  <c r="D131" i="1"/>
  <c r="C131" i="1"/>
  <c r="E130" i="1"/>
  <c r="D130" i="1"/>
  <c r="C130" i="1"/>
  <c r="E129" i="1"/>
  <c r="D129" i="1"/>
  <c r="C129" i="1"/>
  <c r="C126" i="1"/>
  <c r="D126" i="1"/>
  <c r="E126" i="1"/>
  <c r="C127" i="1"/>
  <c r="D127" i="1"/>
  <c r="E127" i="1"/>
  <c r="C128" i="1"/>
  <c r="D128" i="1"/>
  <c r="E128" i="1"/>
  <c r="E124" i="1"/>
  <c r="D124" i="1"/>
  <c r="C124" i="1"/>
  <c r="C121" i="1"/>
  <c r="D121" i="1"/>
  <c r="E121" i="1"/>
  <c r="C122" i="1"/>
  <c r="D122" i="1"/>
  <c r="E122" i="1"/>
  <c r="E120" i="1"/>
  <c r="D120" i="1"/>
  <c r="C120" i="1"/>
  <c r="C117" i="1"/>
  <c r="D117" i="1"/>
  <c r="E117" i="1"/>
  <c r="C118" i="1"/>
  <c r="D118" i="1"/>
  <c r="E118" i="1"/>
  <c r="C119" i="1"/>
  <c r="D119" i="1"/>
  <c r="E119" i="1"/>
  <c r="E116" i="1"/>
  <c r="D116" i="1"/>
  <c r="C116" i="1"/>
  <c r="C113" i="1"/>
  <c r="D113" i="1"/>
  <c r="E113" i="1"/>
  <c r="C114" i="1"/>
  <c r="D114" i="1"/>
  <c r="E114" i="1"/>
  <c r="C115" i="1"/>
  <c r="D115" i="1"/>
  <c r="E115" i="1"/>
  <c r="E112" i="1"/>
  <c r="D112" i="1"/>
  <c r="C112" i="1"/>
  <c r="C109" i="1"/>
  <c r="E108" i="1"/>
  <c r="D108" i="1"/>
  <c r="C108" i="1"/>
  <c r="C105" i="1"/>
  <c r="D105" i="1"/>
  <c r="E105" i="1"/>
  <c r="C106" i="1"/>
  <c r="D106" i="1"/>
  <c r="E106" i="1"/>
  <c r="C107" i="1"/>
  <c r="D107" i="1"/>
  <c r="E107" i="1"/>
  <c r="E104" i="1"/>
  <c r="D104" i="1"/>
  <c r="C104" i="1"/>
  <c r="C102" i="1"/>
  <c r="D102" i="1"/>
  <c r="E102" i="1"/>
  <c r="C103" i="1"/>
  <c r="D103" i="1"/>
  <c r="E103" i="1"/>
  <c r="C97" i="1"/>
  <c r="D97" i="1"/>
  <c r="E97" i="1"/>
  <c r="C98" i="1"/>
  <c r="D98" i="1"/>
  <c r="E98" i="1"/>
  <c r="C99" i="1"/>
  <c r="D99" i="1"/>
  <c r="E99" i="1"/>
  <c r="E96" i="1"/>
  <c r="D96" i="1"/>
  <c r="C96" i="1"/>
  <c r="C92" i="1"/>
  <c r="D92" i="1"/>
  <c r="E92" i="1"/>
  <c r="C93" i="1"/>
  <c r="D93" i="1"/>
  <c r="E93" i="1"/>
  <c r="C94" i="1"/>
  <c r="D94" i="1"/>
  <c r="E94" i="1"/>
  <c r="E91" i="1"/>
  <c r="D91" i="1"/>
  <c r="C91" i="1"/>
  <c r="E95" i="1"/>
  <c r="D95" i="1"/>
  <c r="C95" i="1"/>
  <c r="E90" i="1"/>
  <c r="D90" i="1"/>
  <c r="C90" i="1"/>
  <c r="E88" i="1"/>
  <c r="D88" i="1"/>
  <c r="C88" i="1"/>
  <c r="E89" i="1"/>
  <c r="D89" i="1"/>
  <c r="C89" i="1"/>
  <c r="C86" i="1"/>
  <c r="D86" i="1"/>
  <c r="E86" i="1"/>
  <c r="C87" i="1"/>
  <c r="D87" i="1"/>
  <c r="E87" i="1"/>
  <c r="E85" i="1"/>
  <c r="D85" i="1"/>
  <c r="C85" i="1"/>
  <c r="C84" i="1"/>
  <c r="D84" i="1"/>
  <c r="E84" i="1"/>
  <c r="E83" i="1"/>
  <c r="D83" i="1"/>
  <c r="C83" i="1"/>
  <c r="C81" i="1"/>
  <c r="D81" i="1"/>
  <c r="E81" i="1"/>
  <c r="C82" i="1"/>
  <c r="D82" i="1"/>
  <c r="E82" i="1"/>
  <c r="E80" i="1"/>
  <c r="D80" i="1"/>
  <c r="C80" i="1"/>
  <c r="E79" i="1"/>
  <c r="D79" i="1"/>
  <c r="C79" i="1"/>
  <c r="E78" i="1"/>
  <c r="D78" i="1"/>
  <c r="C78" i="1"/>
  <c r="E77" i="1"/>
  <c r="D77" i="1"/>
  <c r="C77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E69" i="1"/>
  <c r="D69" i="1"/>
  <c r="C69" i="1"/>
  <c r="C76" i="1"/>
  <c r="D76" i="1"/>
  <c r="E76" i="1"/>
  <c r="E75" i="1"/>
  <c r="D75" i="1"/>
  <c r="C75" i="1"/>
  <c r="C60" i="1"/>
  <c r="D60" i="1"/>
  <c r="E60" i="1"/>
  <c r="C61" i="1"/>
  <c r="D61" i="1"/>
  <c r="E61" i="1"/>
  <c r="E59" i="1"/>
  <c r="D59" i="1"/>
  <c r="C59" i="1"/>
  <c r="C67" i="1"/>
  <c r="D67" i="1"/>
  <c r="E67" i="1"/>
  <c r="C68" i="1"/>
  <c r="D68" i="1"/>
  <c r="E68" i="1"/>
  <c r="E66" i="1"/>
  <c r="D66" i="1"/>
  <c r="C66" i="1"/>
  <c r="E63" i="1"/>
  <c r="D63" i="1"/>
  <c r="C63" i="1"/>
  <c r="C65" i="1"/>
  <c r="D65" i="1"/>
  <c r="E65" i="1"/>
  <c r="E64" i="1"/>
  <c r="D64" i="1"/>
  <c r="C64" i="1"/>
  <c r="E62" i="1"/>
  <c r="D62" i="1"/>
  <c r="C62" i="1"/>
  <c r="C55" i="1"/>
  <c r="D55" i="1"/>
  <c r="E55" i="1"/>
  <c r="C56" i="1"/>
  <c r="D56" i="1"/>
  <c r="E56" i="1"/>
  <c r="C57" i="1"/>
  <c r="D57" i="1"/>
  <c r="E57" i="1"/>
  <c r="E54" i="1"/>
  <c r="D54" i="1"/>
  <c r="C54" i="1"/>
  <c r="E53" i="1"/>
  <c r="D53" i="1"/>
  <c r="C53" i="1"/>
  <c r="C48" i="1"/>
  <c r="D48" i="1"/>
  <c r="E48" i="1"/>
  <c r="C49" i="1"/>
  <c r="D49" i="1"/>
  <c r="E49" i="1"/>
  <c r="C50" i="1"/>
  <c r="D50" i="1"/>
  <c r="E50" i="1"/>
  <c r="C51" i="1"/>
  <c r="D51" i="1"/>
  <c r="E51" i="1"/>
  <c r="E46" i="1"/>
  <c r="D46" i="1"/>
  <c r="C46" i="1"/>
  <c r="C44" i="1"/>
  <c r="D44" i="1"/>
  <c r="E44" i="1"/>
  <c r="C45" i="1"/>
  <c r="D45" i="1"/>
  <c r="E45" i="1"/>
  <c r="E43" i="1"/>
  <c r="D43" i="1"/>
  <c r="C43" i="1"/>
  <c r="C42" i="1"/>
  <c r="D42" i="1"/>
  <c r="E42" i="1"/>
  <c r="E41" i="1"/>
  <c r="D41" i="1"/>
  <c r="C41" i="1"/>
  <c r="C39" i="1"/>
  <c r="D39" i="1"/>
  <c r="E39" i="1"/>
  <c r="C40" i="1"/>
  <c r="D40" i="1"/>
  <c r="E40" i="1"/>
  <c r="E38" i="1"/>
  <c r="D38" i="1"/>
  <c r="C38" i="1"/>
  <c r="E37" i="1"/>
  <c r="D37" i="1"/>
  <c r="C37" i="1"/>
  <c r="C36" i="1"/>
  <c r="D36" i="1"/>
  <c r="E36" i="1"/>
  <c r="E35" i="1"/>
  <c r="D35" i="1"/>
  <c r="C35" i="1"/>
  <c r="E32" i="1"/>
  <c r="D32" i="1"/>
  <c r="C32" i="1"/>
  <c r="E34" i="1"/>
  <c r="D34" i="1"/>
  <c r="C34" i="1"/>
  <c r="E33" i="1"/>
  <c r="D33" i="1"/>
  <c r="C33" i="1"/>
  <c r="E31" i="1"/>
  <c r="D31" i="1"/>
  <c r="C31" i="1"/>
  <c r="C27" i="1"/>
  <c r="D27" i="1"/>
  <c r="E27" i="1"/>
  <c r="C28" i="1"/>
  <c r="D28" i="1"/>
  <c r="E28" i="1"/>
  <c r="C29" i="1"/>
  <c r="D29" i="1"/>
  <c r="E29" i="1"/>
  <c r="E26" i="1"/>
  <c r="D26" i="1"/>
  <c r="C26" i="1"/>
  <c r="C25" i="1"/>
  <c r="D25" i="1"/>
  <c r="E25" i="1"/>
  <c r="E24" i="1"/>
  <c r="D24" i="1"/>
  <c r="C24" i="1"/>
  <c r="C22" i="1"/>
  <c r="D22" i="1"/>
  <c r="E22" i="1"/>
  <c r="C23" i="1"/>
  <c r="D23" i="1"/>
  <c r="E23" i="1"/>
  <c r="E21" i="1"/>
  <c r="D21" i="1"/>
  <c r="C21" i="1"/>
  <c r="E20" i="1"/>
  <c r="D20" i="1"/>
  <c r="C20" i="1"/>
  <c r="C19" i="1"/>
  <c r="D19" i="1"/>
  <c r="E19" i="1"/>
  <c r="E18" i="1"/>
  <c r="D18" i="1"/>
  <c r="C18" i="1"/>
  <c r="E17" i="1"/>
  <c r="D17" i="1"/>
  <c r="C17" i="1"/>
  <c r="E16" i="1"/>
  <c r="D16" i="1"/>
  <c r="C16" i="1"/>
  <c r="C14" i="1"/>
  <c r="D14" i="1"/>
  <c r="E14" i="1"/>
  <c r="C15" i="1"/>
  <c r="D15" i="1"/>
  <c r="E15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C5" i="1"/>
  <c r="D5" i="1"/>
  <c r="E5" i="1"/>
  <c r="E4" i="1"/>
  <c r="D4" i="1"/>
  <c r="C4" i="1"/>
  <c r="E3" i="1"/>
  <c r="D3" i="1"/>
  <c r="C3" i="1"/>
</calcChain>
</file>

<file path=xl/sharedStrings.xml><?xml version="1.0" encoding="utf-8"?>
<sst xmlns="http://schemas.openxmlformats.org/spreadsheetml/2006/main" count="192" uniqueCount="192">
  <si>
    <t>Grade</t>
  </si>
  <si>
    <t>Position Title</t>
  </si>
  <si>
    <t xml:space="preserve"> Minimum</t>
  </si>
  <si>
    <t>Mid Point</t>
  </si>
  <si>
    <t>Maximum</t>
  </si>
  <si>
    <t>COMMUNITY SOCIAL SERVICES ASSISTANT</t>
  </si>
  <si>
    <t>ANIMAL CARE SHELTER ATTENDANT</t>
  </si>
  <si>
    <t>CUSTODIAN</t>
  </si>
  <si>
    <t>CUSTOMER SERVICE ASST / OAIII</t>
  </si>
  <si>
    <t>DOCUMENT SCANNING TECH</t>
  </si>
  <si>
    <t>HOUSEKEEPER</t>
  </si>
  <si>
    <t>MEDICAL OFFICE ASSISTANT</t>
  </si>
  <si>
    <t>OFFICE ASSISTANT III/CUSTOMER SERV. ASST</t>
  </si>
  <si>
    <t>PROCESSING ASST III</t>
  </si>
  <si>
    <t>COMMUNITY SOCIAL SERVICES TECH</t>
  </si>
  <si>
    <t>ACCOUNTING CLERK IV</t>
  </si>
  <si>
    <t>BREASTFEEDING PEER COUNSELOR</t>
  </si>
  <si>
    <t>DENTAL ASSISTANT II</t>
  </si>
  <si>
    <t>DOCUMENT SCANNING SPECIALIST</t>
  </si>
  <si>
    <t>MEDICAL RECORDS ASST IV (COORD)</t>
  </si>
  <si>
    <t>OFFICE ASSISTANT IV</t>
  </si>
  <si>
    <t>PATIENT RELATIONS REP IV</t>
  </si>
  <si>
    <t>LIBRARY ASSISTANT</t>
  </si>
  <si>
    <t>TAX CUSTOMER SERV REP</t>
  </si>
  <si>
    <t>ACCOUNTING TECH II</t>
  </si>
  <si>
    <t>ADMIN SUPPORT SPECIALIST</t>
  </si>
  <si>
    <t>DEPUTY REGISTER OF DEEDS</t>
  </si>
  <si>
    <t>ELECTIONS SPECIALIST</t>
  </si>
  <si>
    <t>IMMUNIZATION RECORDS COORD</t>
  </si>
  <si>
    <t>LIBRARY TECHNICIAN ASST</t>
  </si>
  <si>
    <t>OFFICE ASSISTANT V</t>
  </si>
  <si>
    <t>PATIENT ACCOUNTS SPECIALIST</t>
  </si>
  <si>
    <t>REAL PROPERTY APPRAISAL TECH</t>
  </si>
  <si>
    <t>SUD PROGRAM COORDINATOR</t>
  </si>
  <si>
    <t>INCOME MAINT CASEWORKER I</t>
  </si>
  <si>
    <t>LAND RECORDS TECHNICIAN</t>
  </si>
  <si>
    <t>LIBRARY PROGRAM SPEC</t>
  </si>
  <si>
    <t>LIBRARY TECHNICIAN</t>
  </si>
  <si>
    <t>MEDICAL LAB TECH I</t>
  </si>
  <si>
    <t>OFFICE SUPERVISOR</t>
  </si>
  <si>
    <t>PERMIT SPECIALIST</t>
  </si>
  <si>
    <t>SR ADMINISTRATIVE SUPPORT SPEC</t>
  </si>
  <si>
    <t>SR TAX CUSTOMER SERVICE REPRESENTATIVE</t>
  </si>
  <si>
    <t>ACCOUNTING TECH III</t>
  </si>
  <si>
    <t>EMT BASIC</t>
  </si>
  <si>
    <t xml:space="preserve">ANIMAL CARE ENFORCEMENT OFFICER </t>
  </si>
  <si>
    <t>EMS ACCOUNTS SPEC</t>
  </si>
  <si>
    <t>FACILITIES MAINT TECH</t>
  </si>
  <si>
    <t>MKTG &amp; BUSINESS DEVELOP COORD</t>
  </si>
  <si>
    <t>SOCIAL WORKER I</t>
  </si>
  <si>
    <t>SR ELECTIONS SPECIALIST</t>
  </si>
  <si>
    <t>SUD LINKAGE COORDINATOR</t>
  </si>
  <si>
    <t>TELECOMMUNICATOR</t>
  </si>
  <si>
    <t>UTILITY MAINTENANCE MECHANIC</t>
  </si>
  <si>
    <t>ADMINISTRATIVE ASSISTANT I</t>
  </si>
  <si>
    <t>EVIDENCE TECH</t>
  </si>
  <si>
    <t>HUMAN RESOURCES TECHNICIAN</t>
  </si>
  <si>
    <t>INCOME MAINT CASEWORKER II</t>
  </si>
  <si>
    <t>LAND RECORDS SPECIALIST</t>
  </si>
  <si>
    <t>MEDICAL LAB TECH II</t>
  </si>
  <si>
    <t>Nutritionist I</t>
  </si>
  <si>
    <t>SOIL &amp; WATER PROGRAM SPECIALIST</t>
  </si>
  <si>
    <t>SR FACILITIES MAINT TECH</t>
  </si>
  <si>
    <t>VIDEO PRODUCTION SPEC</t>
  </si>
  <si>
    <t>ACCOUNTS PAYABLE SPECIALIST</t>
  </si>
  <si>
    <t>ADMINISTRATIVE ASSISTANT II</t>
  </si>
  <si>
    <t>ASST REGISTER OF DEEDS</t>
  </si>
  <si>
    <t>BILL WATER QUALITY TECH</t>
  </si>
  <si>
    <t>DETENTION OFFICER</t>
  </si>
  <si>
    <t>DETENTION OFFICER/TRANSPORT</t>
  </si>
  <si>
    <t>Public Health Educator I</t>
  </si>
  <si>
    <t>Social Worker I</t>
  </si>
  <si>
    <t>VETERANS SERVICES OFFICER</t>
  </si>
  <si>
    <t>CHILD SUPPORT AGENT II</t>
  </si>
  <si>
    <t>COMMUNITY EMPLOYMENT CASE MGR</t>
  </si>
  <si>
    <t>DELINQUENT ACCOUNTS SPEC</t>
  </si>
  <si>
    <t>EMS ACCOUNTS SUPV</t>
  </si>
  <si>
    <t>HUMAN RESOURCES SPECIALIST</t>
  </si>
  <si>
    <t>INCOME MAINT CASEWORKER III</t>
  </si>
  <si>
    <t>INCOME MAINT SUPERVISOR I</t>
  </si>
  <si>
    <t>LIBRARY CIRCULATION SUPV</t>
  </si>
  <si>
    <t>PERSONAL PROPERTRY APPRAISER</t>
  </si>
  <si>
    <t>PLANNING TECH</t>
  </si>
  <si>
    <t>PROGRAM INTEGRITY INVESTIGATOR</t>
  </si>
  <si>
    <t>TELECOMMUNICATOR SHIFT SUPERVISOR</t>
  </si>
  <si>
    <t>ACCOUNTING SPECIALIST I</t>
  </si>
  <si>
    <t>ADMINISTRATIVE OFFICER I</t>
  </si>
  <si>
    <t>ASST DETENTION SHIFT SUPV</t>
  </si>
  <si>
    <t>CHILD SUPPORT AGENT III/LEAD AGENT</t>
  </si>
  <si>
    <t>INFO TECH SPECIALIST</t>
  </si>
  <si>
    <t>NUTRITIONIST II</t>
  </si>
  <si>
    <t>PAYROLL SPECIALIST</t>
  </si>
  <si>
    <t>REAL PROPERTY APPRAISER</t>
  </si>
  <si>
    <t>SOIL &amp; WATER CONSERVATIONIST</t>
  </si>
  <si>
    <t>UTILITIES MAINT MECH CREW LEADER</t>
  </si>
  <si>
    <t>PARAMEDIC</t>
  </si>
  <si>
    <t>BUILDING CODES INSPECTOR I</t>
  </si>
  <si>
    <t>DEPUTY FIRE MARSHAL</t>
  </si>
  <si>
    <t>FINANCE SPECIALIST</t>
  </si>
  <si>
    <t>INCOME MAINT SUPV II</t>
  </si>
  <si>
    <t>INCOME MAINT SUPV II (STAFF DEVELOP)</t>
  </si>
  <si>
    <t>LEGAL ASSISTANT</t>
  </si>
  <si>
    <t>PARALEGAL I</t>
  </si>
  <si>
    <t>SAFETY COORDINATOR</t>
  </si>
  <si>
    <t>CHILD SUPPORT SUPV II</t>
  </si>
  <si>
    <t>SR PARAMEDIC</t>
  </si>
  <si>
    <t>COMMUNITY PARAMEDIC</t>
  </si>
  <si>
    <t>DEPUTY SHERIFF</t>
  </si>
  <si>
    <t>DEPUTY SHERIFF/BAILIFF</t>
  </si>
  <si>
    <t>DEPUTY SHERIFF/TRANSPORT OFFICER</t>
  </si>
  <si>
    <t>DETENTION SHIFT SUPV</t>
  </si>
  <si>
    <t>ENVIRONMENTAL HEALTH INTERN</t>
  </si>
  <si>
    <t>NUTRITIONIST III</t>
  </si>
  <si>
    <t>PUBLIC HEALTH EDUCATOR II</t>
  </si>
  <si>
    <t>SOCIAL WORKER II</t>
  </si>
  <si>
    <t>SR INFO TECH SPECIALIST</t>
  </si>
  <si>
    <t>SR REAL PROPERTY APPRAISER</t>
  </si>
  <si>
    <t>VETERANS SERVICES DIRECTOR</t>
  </si>
  <si>
    <t>ADMINISTRATIVE OFFICER II</t>
  </si>
  <si>
    <t>ASST EMS SHIFT SUPV</t>
  </si>
  <si>
    <t>BUILDING CODES INSPECTOR II</t>
  </si>
  <si>
    <t>BUSINESS/PERS PROPERTY SUPV</t>
  </si>
  <si>
    <t>EMS TRAINING COORD</t>
  </si>
  <si>
    <t>ENVIRONMENTAL HEALTH SPECIALIST</t>
  </si>
  <si>
    <t>PURCHASING AGENT</t>
  </si>
  <si>
    <t>DEPUTY SHERIFF CORPORAL</t>
  </si>
  <si>
    <t>DEPUTY SHERIFF DETECTIVE</t>
  </si>
  <si>
    <t>LIBRARIAN</t>
  </si>
  <si>
    <t>PUBLIC HEALTH NURSE I</t>
  </si>
  <si>
    <t>SOCIAL WORKER III</t>
  </si>
  <si>
    <t>BUILDING CODES INSPECTOR III</t>
  </si>
  <si>
    <t>EMS SHIFT SUPERVISOR</t>
  </si>
  <si>
    <t>CLERK TO THE BOARD</t>
  </si>
  <si>
    <t>ENVIRONMENTAL HEALTH PROGRAM SPECIALIST</t>
  </si>
  <si>
    <t>SOCIAL WORK SUPV II</t>
  </si>
  <si>
    <t>SOCIAL WORKER (I/A/T)</t>
  </si>
  <si>
    <t>ANIMAL CARE ENFORCEMENT SHELTER MANAGER</t>
  </si>
  <si>
    <t>ASST HUMAN RESOURCES DIRECTOR</t>
  </si>
  <si>
    <t>DEPUTY SHERIFF SERGEANT</t>
  </si>
  <si>
    <t>DEPUTY SHERIFF SERGEANT (HOUSE ARREST)</t>
  </si>
  <si>
    <t>FIRE MARSHAL</t>
  </si>
  <si>
    <t>GIS ADMINISTRATOR</t>
  </si>
  <si>
    <t>INCOME MAINTENANCE ADMINISTRATOR I</t>
  </si>
  <si>
    <t>PUBLIC HEALTH NURSE II</t>
  </si>
  <si>
    <t>TAX COLLECTIONS SUPV</t>
  </si>
  <si>
    <t>BUSINESS OFFICER I</t>
  </si>
  <si>
    <t>INFO TECH SYSTEMS ADMIN</t>
  </si>
  <si>
    <t>LEAD BUILDING CODES INSPECTOR</t>
  </si>
  <si>
    <t>ANIMAL CARE ENFORCEMENT SUPERVISOR</t>
  </si>
  <si>
    <t>EMERGENCY MANAGEMENT COORD</t>
  </si>
  <si>
    <t>ASST DETENTION CENTER ADMIN</t>
  </si>
  <si>
    <t>DEPUTY SHERIFF LIEUTENANT</t>
  </si>
  <si>
    <t>ELECTIONS DIRECTOR</t>
  </si>
  <si>
    <t>ENVIRONMENTAL HEALTH SUPV II</t>
  </si>
  <si>
    <t>FACILITIES SERVICES MGR</t>
  </si>
  <si>
    <t>PUBLIC HEALTH NURSING SUPV I</t>
  </si>
  <si>
    <t>PUBLIC UTILITIES MANAGER</t>
  </si>
  <si>
    <t>REAL PROPERTY APPRAISAL SUPV</t>
  </si>
  <si>
    <t>SOCIAL WORK SUPV III</t>
  </si>
  <si>
    <t>TELECOMM MANAGER</t>
  </si>
  <si>
    <t>PUBLIC INFORMATION OFFICER</t>
  </si>
  <si>
    <t>SOCIAL WORK PROGRAM MANAGER</t>
  </si>
  <si>
    <t>BUILDING CODES ADMINISTRATOR</t>
  </si>
  <si>
    <t>DEPUTY INFO TECHNOLOGY DIRECTOR</t>
  </si>
  <si>
    <t>REGISTER OF DEEDS</t>
  </si>
  <si>
    <t>ENVIRONMENTAL HEALTH SUPV III</t>
  </si>
  <si>
    <t>PUBLIC HEALTH NURSING DIR I</t>
  </si>
  <si>
    <t>ANIMAL CARE ENFORCEMENT DIRECTOR</t>
  </si>
  <si>
    <t>DEPUTY SHERIFF CAPTAIN</t>
  </si>
  <si>
    <t>DETENTION ADMINISTRATOR</t>
  </si>
  <si>
    <t>SOCIAL WORK PROGRAM ADMIN II</t>
  </si>
  <si>
    <t>ASST PUBLIC HEALTH DIRECTOR (DIRECTOR OF NURS.)</t>
  </si>
  <si>
    <t>ATTORNEY I</t>
  </si>
  <si>
    <t>LIBRARY DIRECTOR</t>
  </si>
  <si>
    <t>EMS MANAGER</t>
  </si>
  <si>
    <t>PHYSICIAN EXTENDER II</t>
  </si>
  <si>
    <t>PLANNING DIRECTOR</t>
  </si>
  <si>
    <t>CHIEF DEPUTY SHERIFF</t>
  </si>
  <si>
    <t>TAX ADMINISTRATOR</t>
  </si>
  <si>
    <t>ATTORNEY II</t>
  </si>
  <si>
    <t>HUMAN RESOURCES DIRECTOR</t>
  </si>
  <si>
    <t>INFO TECHNOLOGY DIRECTOR</t>
  </si>
  <si>
    <t>EMERGENCY SERVICES DIR</t>
  </si>
  <si>
    <t>SHERIFF</t>
  </si>
  <si>
    <t>HEALTH DIRECTOR</t>
  </si>
  <si>
    <t>SOCIAL SERVICES DIRECTOR</t>
  </si>
  <si>
    <t>ECONOMIC COORDINATOR I</t>
  </si>
  <si>
    <t>ECONOMIC COORDINATOR II</t>
  </si>
  <si>
    <t>ECONOMIC DEVELOPMENT DIRECTOR</t>
  </si>
  <si>
    <t>DSS DEPUTY DIRECTOR</t>
  </si>
  <si>
    <t>PROCESSING ASST V</t>
  </si>
  <si>
    <t xml:space="preserve">ECONOMIC SERVICES PROGRAM MANAGER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</si>
</sst>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 vertical="top"/>
    </xf>
    <xf numFmtId="165" fontId="0" fillId="0" borderId="0" xfId="0" applyNumberFormat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7AA1-FDCE-4207-816E-D4DAA1C2FD0E}">
  <dimension ref="A1:H195"/>
  <sheetViews>
    <sheetView tabSelected="1" topLeftCell="A29" zoomScaleNormal="100" workbookViewId="0">
      <selection activeCell="B52" sqref="B52"/>
    </sheetView>
  </sheetViews>
  <sheetFormatPr defaultRowHeight="15" x14ac:dyDescent="0.25"/>
  <cols>
    <col min="1" max="1" width="7.42578125" customWidth="1"/>
    <col min="2" max="2" width="44" customWidth="1"/>
    <col min="3" max="3" width="9" customWidth="1"/>
    <col min="4" max="4" width="10.140625" customWidth="1"/>
    <col min="5" max="5" width="10.5703125" customWidth="1"/>
  </cols>
  <sheetData>
    <row r="1" spans="1:5" x14ac:dyDescent="0.25">
      <c r="C1" s="17"/>
    </row>
    <row r="2" spans="1:5" ht="45" x14ac:dyDescent="0.25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</row>
    <row r="3" spans="1:5" x14ac:dyDescent="0.25">
      <c r="A3" s="3">
        <v>52</v>
      </c>
      <c r="B3" s="4"/>
      <c r="C3" s="5">
        <f>19500+500+500+500+500+500</f>
        <v>22000</v>
      </c>
      <c r="D3" s="5">
        <f>24863+500+500+500+500+500</f>
        <v>27363</v>
      </c>
      <c r="E3" s="5">
        <f>30225+500+500+500+500+500</f>
        <v>32725</v>
      </c>
    </row>
    <row r="4" spans="1:5" x14ac:dyDescent="0.25">
      <c r="A4" s="6">
        <v>53</v>
      </c>
      <c r="B4" s="7"/>
      <c r="C4" s="8">
        <f>21213+500+500+500+500+500</f>
        <v>23713</v>
      </c>
      <c r="D4" s="8">
        <f>500+27047+500+500+500+500</f>
        <v>29547</v>
      </c>
      <c r="E4" s="8">
        <f>500+32880+500+500+500+500</f>
        <v>35380</v>
      </c>
    </row>
    <row r="5" spans="1:5" x14ac:dyDescent="0.25">
      <c r="A5" s="3">
        <v>54</v>
      </c>
      <c r="B5" s="4"/>
      <c r="C5" s="8">
        <f>21213+500+500+500+500+500</f>
        <v>23713</v>
      </c>
      <c r="D5" s="8">
        <f>500+27047+500+500+500+500</f>
        <v>29547</v>
      </c>
      <c r="E5" s="8">
        <f>500+32880+500+500+500+500</f>
        <v>35380</v>
      </c>
    </row>
    <row r="6" spans="1:5" x14ac:dyDescent="0.25">
      <c r="A6" s="6">
        <v>55</v>
      </c>
      <c r="B6" s="7" t="s">
        <v>5</v>
      </c>
      <c r="C6" s="8">
        <f>500+22125+500+500+500+2500+500</f>
        <v>27125</v>
      </c>
      <c r="D6" s="8">
        <f>500+28210+500+500+500+2500+500</f>
        <v>33210</v>
      </c>
      <c r="E6" s="8">
        <f>500+34294+500+500+500+2500+500</f>
        <v>39294</v>
      </c>
    </row>
    <row r="7" spans="1:5" x14ac:dyDescent="0.25">
      <c r="A7" s="3">
        <v>56</v>
      </c>
      <c r="B7" s="4"/>
      <c r="C7" s="5">
        <f>500+23077+500+500+500+500</f>
        <v>25577</v>
      </c>
      <c r="D7" s="5">
        <f>500+29423+500+500+500+500</f>
        <v>31923</v>
      </c>
      <c r="E7" s="5">
        <f>500+35769+500+500+500+500</f>
        <v>38269</v>
      </c>
    </row>
    <row r="8" spans="1:5" x14ac:dyDescent="0.25">
      <c r="A8" s="9">
        <v>57</v>
      </c>
      <c r="B8" s="7" t="s">
        <v>6</v>
      </c>
      <c r="C8" s="10">
        <f>500+24069+500+500+500+500</f>
        <v>26569</v>
      </c>
      <c r="D8" s="10">
        <f>500+30688+500+500+500+500</f>
        <v>33188</v>
      </c>
      <c r="E8" s="10">
        <f>500+37307+500+500+500+500</f>
        <v>39807</v>
      </c>
    </row>
    <row r="9" spans="1:5" x14ac:dyDescent="0.25">
      <c r="A9" s="11">
        <v>58</v>
      </c>
      <c r="B9" s="4" t="s">
        <v>7</v>
      </c>
      <c r="C9" s="12">
        <f>500+25103.8575525469+500+500+500+500</f>
        <v>27603.857552546899</v>
      </c>
      <c r="D9" s="12">
        <f>500+32007.4183794973+500+500+500+500</f>
        <v>34507.4183794973</v>
      </c>
      <c r="E9" s="12">
        <f>500+38910.9792064477+500+500+500+500</f>
        <v>41410.979206447701</v>
      </c>
    </row>
    <row r="10" spans="1:5" x14ac:dyDescent="0.25">
      <c r="A10" s="11">
        <v>58</v>
      </c>
      <c r="B10" s="4" t="s">
        <v>8</v>
      </c>
      <c r="C10" s="12">
        <f>500+25103.8575525469+500+500+500+2500+500</f>
        <v>30103.857552546899</v>
      </c>
      <c r="D10" s="12">
        <f>500+32007.4183794973+500+500+500+2500+500</f>
        <v>37007.4183794973</v>
      </c>
      <c r="E10" s="12">
        <f>500+38910.9792064477+500+500+500+2500+500</f>
        <v>43910.979206447701</v>
      </c>
    </row>
    <row r="11" spans="1:5" x14ac:dyDescent="0.25">
      <c r="A11" s="11">
        <v>58</v>
      </c>
      <c r="B11" s="4" t="s">
        <v>9</v>
      </c>
      <c r="C11" s="12">
        <f t="shared" ref="C11:C12" si="0">500+25103.8575525469+500+500+500+500</f>
        <v>27603.857552546899</v>
      </c>
      <c r="D11" s="12">
        <f t="shared" ref="D11:D12" si="1">500+32007.4183794973+500+500+500+500</f>
        <v>34507.4183794973</v>
      </c>
      <c r="E11" s="12">
        <f t="shared" ref="E11:E12" si="2">500+38910.9792064477+500+500+500+500</f>
        <v>41410.979206447701</v>
      </c>
    </row>
    <row r="12" spans="1:5" x14ac:dyDescent="0.25">
      <c r="A12" s="11">
        <v>58</v>
      </c>
      <c r="B12" s="4" t="s">
        <v>10</v>
      </c>
      <c r="C12" s="12">
        <f t="shared" si="0"/>
        <v>27603.857552546899</v>
      </c>
      <c r="D12" s="12">
        <f t="shared" si="1"/>
        <v>34507.4183794973</v>
      </c>
      <c r="E12" s="12">
        <f t="shared" si="2"/>
        <v>41410.979206447701</v>
      </c>
    </row>
    <row r="13" spans="1:5" x14ac:dyDescent="0.25">
      <c r="A13" s="11">
        <v>58</v>
      </c>
      <c r="B13" s="4" t="s">
        <v>11</v>
      </c>
      <c r="C13" s="12">
        <f>500+25103.8575525469+500+500+500+2500+500</f>
        <v>30103.857552546899</v>
      </c>
      <c r="D13" s="12">
        <f>500+32007.4183794973+500+500+500+2500+500</f>
        <v>37007.4183794973</v>
      </c>
      <c r="E13" s="12">
        <f>500+38910.9792064477+500+500+500+2500+500</f>
        <v>43910.979206447701</v>
      </c>
    </row>
    <row r="14" spans="1:5" x14ac:dyDescent="0.25">
      <c r="A14" s="11">
        <v>58</v>
      </c>
      <c r="B14" s="4" t="s">
        <v>12</v>
      </c>
      <c r="C14" s="12">
        <f t="shared" ref="C14:C15" si="3">500+25103.8575525469+500+500+500+2500+500</f>
        <v>30103.857552546899</v>
      </c>
      <c r="D14" s="12">
        <f t="shared" ref="D14:D15" si="4">500+32007.4183794973+500+500+500+2500+500</f>
        <v>37007.4183794973</v>
      </c>
      <c r="E14" s="12">
        <f t="shared" ref="E14:E15" si="5">500+38910.9792064477+500+500+500+2500+500</f>
        <v>43910.979206447701</v>
      </c>
    </row>
    <row r="15" spans="1:5" x14ac:dyDescent="0.25">
      <c r="A15" s="11">
        <v>58</v>
      </c>
      <c r="B15" s="4" t="s">
        <v>13</v>
      </c>
      <c r="C15" s="12">
        <f t="shared" si="3"/>
        <v>30103.857552546899</v>
      </c>
      <c r="D15" s="12">
        <f t="shared" si="4"/>
        <v>37007.4183794973</v>
      </c>
      <c r="E15" s="12">
        <f t="shared" si="5"/>
        <v>43910.979206447701</v>
      </c>
    </row>
    <row r="16" spans="1:5" x14ac:dyDescent="0.25">
      <c r="A16" s="9">
        <v>59</v>
      </c>
      <c r="B16" s="7" t="s">
        <v>14</v>
      </c>
      <c r="C16" s="10">
        <f>500+26183.3234273064+500+500+500+2500+500</f>
        <v>31183.323427306401</v>
      </c>
      <c r="D16" s="10">
        <f>500+33383.7373698157+500+500+500+2500+500</f>
        <v>38383.737369815703</v>
      </c>
      <c r="E16" s="10">
        <f>500+40584.151312325+500+500+500+2500+500</f>
        <v>45584.151312324997</v>
      </c>
    </row>
    <row r="17" spans="1:8" x14ac:dyDescent="0.25">
      <c r="A17" s="11">
        <v>60</v>
      </c>
      <c r="B17" s="4" t="s">
        <v>15</v>
      </c>
      <c r="C17" s="12">
        <f>500+27309.2063346806+500+500+500+500</f>
        <v>29809.206334680599</v>
      </c>
      <c r="D17" s="12">
        <f>500+34819.2380767178+500+500+500+500</f>
        <v>37319.238076717797</v>
      </c>
      <c r="E17" s="12">
        <f>500+42329.2698187549+500+500+500+500</f>
        <v>44829.269818754903</v>
      </c>
    </row>
    <row r="18" spans="1:8" x14ac:dyDescent="0.25">
      <c r="A18" s="11">
        <v>60</v>
      </c>
      <c r="B18" s="4" t="s">
        <v>16</v>
      </c>
      <c r="C18" s="12">
        <f>500+27309.2063346806+500+500+500+2500+500</f>
        <v>32309.206334680599</v>
      </c>
      <c r="D18" s="12">
        <f>500+34819.2380767178+500+500+500+2500+500</f>
        <v>39819.238076717797</v>
      </c>
      <c r="E18" s="12">
        <f>500+42329.2698187549+500+500+500+2500+500</f>
        <v>47329.269818754903</v>
      </c>
    </row>
    <row r="19" spans="1:8" x14ac:dyDescent="0.25">
      <c r="A19" s="11">
        <v>60</v>
      </c>
      <c r="B19" s="4" t="s">
        <v>17</v>
      </c>
      <c r="C19" s="12">
        <f>500+27309.2063346806+500+500+500+2500+500</f>
        <v>32309.206334680599</v>
      </c>
      <c r="D19" s="12">
        <f>500+34819.2380767178+500+500+500+2500+500</f>
        <v>39819.238076717797</v>
      </c>
      <c r="E19" s="12">
        <f>500+42329.2698187549+500+500+500+2500+500</f>
        <v>47329.269818754903</v>
      </c>
      <c r="H19" s="16"/>
    </row>
    <row r="20" spans="1:8" x14ac:dyDescent="0.25">
      <c r="A20" s="11">
        <v>60</v>
      </c>
      <c r="B20" s="4" t="s">
        <v>18</v>
      </c>
      <c r="C20" s="12">
        <f>500+27309.2063346806+500+500+500+500</f>
        <v>29809.206334680599</v>
      </c>
      <c r="D20" s="12">
        <f>500+34819.2380767178+500+500+500+500</f>
        <v>37319.238076717797</v>
      </c>
      <c r="E20" s="12">
        <f>500+42329.2698187549+500+500+500+500</f>
        <v>44829.269818754903</v>
      </c>
    </row>
    <row r="21" spans="1:8" x14ac:dyDescent="0.25">
      <c r="A21" s="11">
        <v>60</v>
      </c>
      <c r="B21" s="4" t="s">
        <v>19</v>
      </c>
      <c r="C21" s="12">
        <f>500+27309.2063346806+500+500+500+2500+500</f>
        <v>32309.206334680599</v>
      </c>
      <c r="D21" s="12">
        <f>500+34819.2380767178+500+500+500+2500+500</f>
        <v>39819.238076717797</v>
      </c>
      <c r="E21" s="12">
        <f>500+42329.2698187549+500+500+500+2500+500</f>
        <v>47329.269818754903</v>
      </c>
    </row>
    <row r="22" spans="1:8" x14ac:dyDescent="0.25">
      <c r="A22" s="11">
        <v>60</v>
      </c>
      <c r="B22" s="4" t="s">
        <v>20</v>
      </c>
      <c r="C22" s="12">
        <f t="shared" ref="C22:C23" si="6">500+27309.2063346806+500+500+500+2500+500</f>
        <v>32309.206334680599</v>
      </c>
      <c r="D22" s="12">
        <f t="shared" ref="D22:D23" si="7">500+34819.2380767178+500+500+500+2500+500</f>
        <v>39819.238076717797</v>
      </c>
      <c r="E22" s="12">
        <f t="shared" ref="E22:E23" si="8">500+42329.2698187549+500+500+500+2500+500</f>
        <v>47329.269818754903</v>
      </c>
    </row>
    <row r="23" spans="1:8" x14ac:dyDescent="0.25">
      <c r="A23" s="11">
        <v>60</v>
      </c>
      <c r="B23" s="4" t="s">
        <v>21</v>
      </c>
      <c r="C23" s="12">
        <f t="shared" si="6"/>
        <v>32309.206334680599</v>
      </c>
      <c r="D23" s="12">
        <f t="shared" si="7"/>
        <v>39819.238076717797</v>
      </c>
      <c r="E23" s="12">
        <f t="shared" si="8"/>
        <v>47329.269818754903</v>
      </c>
    </row>
    <row r="24" spans="1:8" x14ac:dyDescent="0.25">
      <c r="A24" s="9">
        <v>61</v>
      </c>
      <c r="B24" s="7" t="s">
        <v>22</v>
      </c>
      <c r="C24" s="10">
        <f>500+28483.5022070719+500+500+500+500</f>
        <v>30983.502207071899</v>
      </c>
      <c r="D24" s="10">
        <f>500+36316.4653140166+500+500+500+500</f>
        <v>38816.465314016597</v>
      </c>
      <c r="E24" s="10">
        <f>500+44149.4284209614+500+500+500+500</f>
        <v>46649.428420961398</v>
      </c>
    </row>
    <row r="25" spans="1:8" x14ac:dyDescent="0.25">
      <c r="A25" s="9">
        <v>61</v>
      </c>
      <c r="B25" s="7" t="s">
        <v>23</v>
      </c>
      <c r="C25" s="10">
        <f>500+28483.5022070719+500+500+500+500</f>
        <v>30983.502207071899</v>
      </c>
      <c r="D25" s="10">
        <f>500+36316.4653140166+500+500+500+500</f>
        <v>38816.465314016597</v>
      </c>
      <c r="E25" s="10">
        <f>500+44149.4284209614+500+500+500+500</f>
        <v>46649.428420961398</v>
      </c>
    </row>
    <row r="26" spans="1:8" x14ac:dyDescent="0.25">
      <c r="A26" s="11">
        <v>62</v>
      </c>
      <c r="B26" s="4" t="s">
        <v>24</v>
      </c>
      <c r="C26" s="12">
        <f>500+29708.2928019759+500+500+500+500</f>
        <v>32208.292801975898</v>
      </c>
      <c r="D26" s="12">
        <f>500+37878.0733225193+500+500+500+500</f>
        <v>40378.073322519303</v>
      </c>
      <c r="E26" s="12">
        <f>500+46047.8538430627+500+500+500+500</f>
        <v>48547.853843062701</v>
      </c>
    </row>
    <row r="27" spans="1:8" x14ac:dyDescent="0.25">
      <c r="A27" s="11">
        <v>62</v>
      </c>
      <c r="B27" s="4" t="s">
        <v>25</v>
      </c>
      <c r="C27" s="12">
        <f t="shared" ref="C27:C29" si="9">500+29708.2928019759+500+500+500+500</f>
        <v>32208.292801975898</v>
      </c>
      <c r="D27" s="12">
        <f t="shared" ref="D27:D29" si="10">500+37878.0733225193+500+500+500+500</f>
        <v>40378.073322519303</v>
      </c>
      <c r="E27" s="12">
        <f t="shared" ref="E27:E29" si="11">500+46047.8538430627+500+500+500+500</f>
        <v>48547.853843062701</v>
      </c>
    </row>
    <row r="28" spans="1:8" x14ac:dyDescent="0.25">
      <c r="A28" s="11">
        <v>62</v>
      </c>
      <c r="B28" s="4" t="s">
        <v>26</v>
      </c>
      <c r="C28" s="12">
        <f t="shared" si="9"/>
        <v>32208.292801975898</v>
      </c>
      <c r="D28" s="12">
        <f t="shared" si="10"/>
        <v>40378.073322519303</v>
      </c>
      <c r="E28" s="12">
        <f t="shared" si="11"/>
        <v>48547.853843062701</v>
      </c>
    </row>
    <row r="29" spans="1:8" x14ac:dyDescent="0.25">
      <c r="A29" s="11">
        <v>62</v>
      </c>
      <c r="B29" s="4" t="s">
        <v>27</v>
      </c>
      <c r="C29" s="12">
        <f t="shared" si="9"/>
        <v>32208.292801975898</v>
      </c>
      <c r="D29" s="12">
        <f t="shared" si="10"/>
        <v>40378.073322519303</v>
      </c>
      <c r="E29" s="12">
        <f t="shared" si="11"/>
        <v>48547.853843062701</v>
      </c>
    </row>
    <row r="30" spans="1:8" x14ac:dyDescent="0.25">
      <c r="A30" s="11">
        <v>62</v>
      </c>
      <c r="B30" s="4" t="s">
        <v>190</v>
      </c>
      <c r="C30" s="12">
        <f>500+29708.2928019759+500+500+500+2500+500</f>
        <v>34708.292801975898</v>
      </c>
      <c r="D30" s="12">
        <f>500+37878.0733225193+500+500+500+2500+500</f>
        <v>42878.073322519303</v>
      </c>
      <c r="E30" s="12">
        <f>500+46047.8538430627+500+500+500+2500+500</f>
        <v>51047.853843062701</v>
      </c>
    </row>
    <row r="31" spans="1:8" x14ac:dyDescent="0.25">
      <c r="A31" s="11">
        <v>62</v>
      </c>
      <c r="B31" s="4" t="s">
        <v>28</v>
      </c>
      <c r="C31" s="12">
        <f>500+29708.2928019759+500+500+500+2500+500</f>
        <v>34708.292801975898</v>
      </c>
      <c r="D31" s="12">
        <f>500+37878.0733225193+500+500+500+2500+500</f>
        <v>42878.073322519303</v>
      </c>
      <c r="E31" s="12">
        <f>500+46047.8538430627+500+500+500+2500+500</f>
        <v>51047.853843062701</v>
      </c>
    </row>
    <row r="32" spans="1:8" x14ac:dyDescent="0.25">
      <c r="A32" s="11">
        <v>62</v>
      </c>
      <c r="B32" s="4" t="s">
        <v>29</v>
      </c>
      <c r="C32" s="12">
        <f>500+29708.2928019759+500+500+500+500</f>
        <v>32208.292801975898</v>
      </c>
      <c r="D32" s="12">
        <f>500+37878.0733225193+500+500+500+500</f>
        <v>40378.073322519303</v>
      </c>
      <c r="E32" s="12">
        <f>500+46047.8538430627+500+500+500+500</f>
        <v>48547.853843062701</v>
      </c>
    </row>
    <row r="33" spans="1:5" x14ac:dyDescent="0.25">
      <c r="A33" s="11">
        <v>62</v>
      </c>
      <c r="B33" s="4" t="s">
        <v>30</v>
      </c>
      <c r="C33" s="12">
        <f t="shared" ref="C33:C34" si="12">500+29708.2928019759+500+500+500+2500+500</f>
        <v>34708.292801975898</v>
      </c>
      <c r="D33" s="12">
        <f t="shared" ref="D33:D34" si="13">500+37878.0733225193+500+500+500+2500+500</f>
        <v>42878.073322519303</v>
      </c>
      <c r="E33" s="12">
        <f t="shared" ref="E33:E34" si="14">500+46047.8538430627+500+500+500+2500+500</f>
        <v>51047.853843062701</v>
      </c>
    </row>
    <row r="34" spans="1:5" x14ac:dyDescent="0.25">
      <c r="A34" s="11">
        <v>62</v>
      </c>
      <c r="B34" s="4" t="s">
        <v>31</v>
      </c>
      <c r="C34" s="12">
        <f t="shared" si="12"/>
        <v>34708.292801975898</v>
      </c>
      <c r="D34" s="12">
        <f t="shared" si="13"/>
        <v>42878.073322519303</v>
      </c>
      <c r="E34" s="12">
        <f t="shared" si="14"/>
        <v>51047.853843062701</v>
      </c>
    </row>
    <row r="35" spans="1:5" x14ac:dyDescent="0.25">
      <c r="A35" s="11">
        <v>62</v>
      </c>
      <c r="B35" s="4" t="s">
        <v>32</v>
      </c>
      <c r="C35" s="12">
        <f>500+29708.2928019759+500+500+500+500</f>
        <v>32208.292801975898</v>
      </c>
      <c r="D35" s="12">
        <f>500+37878.0733225193+500+500+500+500</f>
        <v>40378.073322519303</v>
      </c>
      <c r="E35" s="12">
        <f>500+46047.8538430627+500+500+500+500</f>
        <v>48547.853843062701</v>
      </c>
    </row>
    <row r="36" spans="1:5" x14ac:dyDescent="0.25">
      <c r="A36" s="11">
        <v>62</v>
      </c>
      <c r="B36" s="4" t="s">
        <v>33</v>
      </c>
      <c r="C36" s="12">
        <f>500+29708.2928019759+500+500+500+500</f>
        <v>32208.292801975898</v>
      </c>
      <c r="D36" s="12">
        <f>500+37878.0733225193+500+500+500+500</f>
        <v>40378.073322519303</v>
      </c>
      <c r="E36" s="12">
        <f>500+46047.8538430627+500+500+500+500</f>
        <v>48547.853843062701</v>
      </c>
    </row>
    <row r="37" spans="1:5" x14ac:dyDescent="0.25">
      <c r="A37" s="9">
        <v>63</v>
      </c>
      <c r="B37" s="7" t="s">
        <v>34</v>
      </c>
      <c r="C37" s="10">
        <f>500+30985.7493924609+500+500+500+2500+500</f>
        <v>35985.749392460901</v>
      </c>
      <c r="D37" s="10">
        <f>500+39506.8304753877+500+500+500+2500+500</f>
        <v>44506.830475387702</v>
      </c>
      <c r="E37" s="10">
        <f>500+48027.9115583144+500+500+500+2500+500</f>
        <v>53027.911558314401</v>
      </c>
    </row>
    <row r="38" spans="1:5" x14ac:dyDescent="0.25">
      <c r="A38" s="9">
        <v>63</v>
      </c>
      <c r="B38" s="7" t="s">
        <v>35</v>
      </c>
      <c r="C38" s="10">
        <f>500+30985.7493924609+500+500+500+500</f>
        <v>33485.749392460901</v>
      </c>
      <c r="D38" s="10">
        <f>500+39506.8304753877+500+500+500+500</f>
        <v>42006.830475387702</v>
      </c>
      <c r="E38" s="10">
        <f>500+48027.9115583144+500+500+500+500</f>
        <v>50527.911558314401</v>
      </c>
    </row>
    <row r="39" spans="1:5" x14ac:dyDescent="0.25">
      <c r="A39" s="9">
        <v>63</v>
      </c>
      <c r="B39" s="7" t="s">
        <v>36</v>
      </c>
      <c r="C39" s="10">
        <f t="shared" ref="C39:C40" si="15">500+30985.7493924609+500+500+500+500</f>
        <v>33485.749392460901</v>
      </c>
      <c r="D39" s="10">
        <f t="shared" ref="D39:D40" si="16">500+39506.8304753877+500+500+500+500</f>
        <v>42006.830475387702</v>
      </c>
      <c r="E39" s="10">
        <f t="shared" ref="E39:E40" si="17">500+48027.9115583144+500+500+500+500</f>
        <v>50527.911558314401</v>
      </c>
    </row>
    <row r="40" spans="1:5" x14ac:dyDescent="0.25">
      <c r="A40" s="9">
        <v>63</v>
      </c>
      <c r="B40" s="7" t="s">
        <v>37</v>
      </c>
      <c r="C40" s="10">
        <f t="shared" si="15"/>
        <v>33485.749392460901</v>
      </c>
      <c r="D40" s="10">
        <f t="shared" si="16"/>
        <v>42006.830475387702</v>
      </c>
      <c r="E40" s="10">
        <f t="shared" si="17"/>
        <v>50527.911558314401</v>
      </c>
    </row>
    <row r="41" spans="1:5" x14ac:dyDescent="0.25">
      <c r="A41" s="9">
        <v>63</v>
      </c>
      <c r="B41" s="7" t="s">
        <v>38</v>
      </c>
      <c r="C41" s="10">
        <f>500+30985.7493924609+500+500+500+2500+500</f>
        <v>35985.749392460901</v>
      </c>
      <c r="D41" s="10">
        <f>500+39506.8304753877+500+500+500+2500+500</f>
        <v>44506.830475387702</v>
      </c>
      <c r="E41" s="10">
        <f>500+48027.9115583144+500+500+500+2500+500</f>
        <v>53027.911558314401</v>
      </c>
    </row>
    <row r="42" spans="1:5" x14ac:dyDescent="0.25">
      <c r="A42" s="9">
        <v>63</v>
      </c>
      <c r="B42" s="7" t="s">
        <v>39</v>
      </c>
      <c r="C42" s="10">
        <f>500+30985.7493924609+500+500+500+2500+500</f>
        <v>35985.749392460901</v>
      </c>
      <c r="D42" s="10">
        <f>500+39506.8304753877+500+500+500+2500+500</f>
        <v>44506.830475387702</v>
      </c>
      <c r="E42" s="10">
        <f>500+48027.9115583144+500+500+500+2500+500</f>
        <v>53027.911558314401</v>
      </c>
    </row>
    <row r="43" spans="1:5" x14ac:dyDescent="0.25">
      <c r="A43" s="9">
        <v>63</v>
      </c>
      <c r="B43" s="7" t="s">
        <v>40</v>
      </c>
      <c r="C43" s="10">
        <f>500+30985.7493924609+500+500+500+500</f>
        <v>33485.749392460901</v>
      </c>
      <c r="D43" s="10">
        <f>500+39506.8304753877+500+500+500+500</f>
        <v>42006.830475387702</v>
      </c>
      <c r="E43" s="10">
        <f>500+48027.9115583144+500+500+500+500</f>
        <v>50527.911558314401</v>
      </c>
    </row>
    <row r="44" spans="1:5" x14ac:dyDescent="0.25">
      <c r="A44" s="9">
        <v>63</v>
      </c>
      <c r="B44" s="7" t="s">
        <v>41</v>
      </c>
      <c r="C44" s="10">
        <f t="shared" ref="C44:C45" si="18">500+30985.7493924609+500+500+500+500</f>
        <v>33485.749392460901</v>
      </c>
      <c r="D44" s="10">
        <f t="shared" ref="D44:D45" si="19">500+39506.8304753877+500+500+500+500</f>
        <v>42006.830475387702</v>
      </c>
      <c r="E44" s="10">
        <f t="shared" ref="E44:E45" si="20">500+48027.9115583144+500+500+500+500</f>
        <v>50527.911558314401</v>
      </c>
    </row>
    <row r="45" spans="1:5" x14ac:dyDescent="0.25">
      <c r="A45" s="9">
        <v>63</v>
      </c>
      <c r="B45" s="7" t="s">
        <v>42</v>
      </c>
      <c r="C45" s="10">
        <f t="shared" si="18"/>
        <v>33485.749392460901</v>
      </c>
      <c r="D45" s="10">
        <f t="shared" si="19"/>
        <v>42006.830475387702</v>
      </c>
      <c r="E45" s="10">
        <f t="shared" si="20"/>
        <v>50527.911558314401</v>
      </c>
    </row>
    <row r="46" spans="1:5" x14ac:dyDescent="0.25">
      <c r="A46" s="11">
        <v>64</v>
      </c>
      <c r="B46" s="4" t="s">
        <v>43</v>
      </c>
      <c r="C46" s="12">
        <f>500+32318.1366163367+500+500+500+500</f>
        <v>34818.136616336698</v>
      </c>
      <c r="D46" s="12">
        <f>500+41205.6241858293+500+500+500+500</f>
        <v>43705.6241858293</v>
      </c>
      <c r="E46" s="12">
        <f>500+50093.1117553219+500+500+500+500</f>
        <v>52593.111755321901</v>
      </c>
    </row>
    <row r="47" spans="1:5" x14ac:dyDescent="0.25">
      <c r="A47" s="11">
        <v>64</v>
      </c>
      <c r="B47" s="4" t="s">
        <v>44</v>
      </c>
      <c r="C47" s="12">
        <f>500+32318.1366163367+500+500+500+500</f>
        <v>34818.136616336698</v>
      </c>
      <c r="D47" s="12">
        <f>500+41205.6241858293+500+500+500+500</f>
        <v>43705.6241858293</v>
      </c>
      <c r="E47" s="12">
        <f>500+50093.1117553219+500+500+500+500</f>
        <v>52593.111755321901</v>
      </c>
    </row>
    <row r="48" spans="1:5" x14ac:dyDescent="0.25">
      <c r="A48" s="11">
        <v>64</v>
      </c>
      <c r="B48" s="4" t="s">
        <v>45</v>
      </c>
      <c r="C48" s="12">
        <f t="shared" ref="C48:C51" si="21">500+32318.1366163367+500+500+500+500</f>
        <v>34818.136616336698</v>
      </c>
      <c r="D48" s="12">
        <f t="shared" ref="D48:D51" si="22">500+41205.6241858293+500+500+500+500</f>
        <v>43705.6241858293</v>
      </c>
      <c r="E48" s="12">
        <f t="shared" ref="E48:E51" si="23">500+50093.1117553219+500+500+500+500</f>
        <v>52593.111755321901</v>
      </c>
    </row>
    <row r="49" spans="1:5" x14ac:dyDescent="0.25">
      <c r="A49" s="11">
        <v>64</v>
      </c>
      <c r="B49" s="4" t="s">
        <v>46</v>
      </c>
      <c r="C49" s="12">
        <f t="shared" si="21"/>
        <v>34818.136616336698</v>
      </c>
      <c r="D49" s="12">
        <f t="shared" si="22"/>
        <v>43705.6241858293</v>
      </c>
      <c r="E49" s="12">
        <f t="shared" si="23"/>
        <v>52593.111755321901</v>
      </c>
    </row>
    <row r="50" spans="1:5" x14ac:dyDescent="0.25">
      <c r="A50" s="11">
        <v>64</v>
      </c>
      <c r="B50" s="4" t="s">
        <v>47</v>
      </c>
      <c r="C50" s="12">
        <f t="shared" si="21"/>
        <v>34818.136616336698</v>
      </c>
      <c r="D50" s="12">
        <f t="shared" si="22"/>
        <v>43705.6241858293</v>
      </c>
      <c r="E50" s="12">
        <f t="shared" si="23"/>
        <v>52593.111755321901</v>
      </c>
    </row>
    <row r="51" spans="1:5" x14ac:dyDescent="0.25">
      <c r="A51" s="11">
        <v>64</v>
      </c>
      <c r="B51" s="4" t="s">
        <v>48</v>
      </c>
      <c r="C51" s="12">
        <f t="shared" si="21"/>
        <v>34818.136616336698</v>
      </c>
      <c r="D51" s="12">
        <f t="shared" si="22"/>
        <v>43705.6241858293</v>
      </c>
      <c r="E51" s="12">
        <f t="shared" si="23"/>
        <v>52593.111755321901</v>
      </c>
    </row>
    <row r="52" spans="1:5" x14ac:dyDescent="0.25">
      <c r="A52" s="11">
        <v>64</v>
      </c>
      <c r="B52" s="4" t="s">
        <v>191</v>
      </c>
      <c r="C52" s="12">
        <f>500+32318.1366163367+500+500+500+2500+500</f>
        <v>37318.136616336698</v>
      </c>
      <c r="D52" s="12">
        <f>500+41205.6241858293+500+500+500+2500+500</f>
        <v>46205.6241858293</v>
      </c>
      <c r="E52" s="12">
        <f>500+50093.1117553219+500+500+500+2500+500</f>
        <v>55093.111755321901</v>
      </c>
    </row>
    <row r="53" spans="1:5" x14ac:dyDescent="0.25">
      <c r="A53" s="11">
        <v>64</v>
      </c>
      <c r="B53" s="4" t="s">
        <v>49</v>
      </c>
      <c r="C53" s="12">
        <f>500+32318.1366163367+500+500+500+2500+500</f>
        <v>37318.136616336698</v>
      </c>
      <c r="D53" s="12">
        <f>500+41205.6241858293+500+500+500+2500+500</f>
        <v>46205.6241858293</v>
      </c>
      <c r="E53" s="12">
        <f>500+50093.1117553219+500+500+500+2500+500</f>
        <v>55093.111755321901</v>
      </c>
    </row>
    <row r="54" spans="1:5" x14ac:dyDescent="0.25">
      <c r="A54" s="11">
        <v>64</v>
      </c>
      <c r="B54" s="4" t="s">
        <v>50</v>
      </c>
      <c r="C54" s="12">
        <f>500+32318.1366163367+500+500+500+500</f>
        <v>34818.136616336698</v>
      </c>
      <c r="D54" s="12">
        <f>500+41205.6241858293+500+500+500+500</f>
        <v>43705.6241858293</v>
      </c>
      <c r="E54" s="12">
        <f>500+50093.1117553219+500+500+500+2000+500</f>
        <v>54593.111755321901</v>
      </c>
    </row>
    <row r="55" spans="1:5" x14ac:dyDescent="0.25">
      <c r="A55" s="11">
        <v>64</v>
      </c>
      <c r="B55" s="4" t="s">
        <v>51</v>
      </c>
      <c r="C55" s="12">
        <f t="shared" ref="C55:C58" si="24">500+32318.1366163367+500+500+500+500</f>
        <v>34818.136616336698</v>
      </c>
      <c r="D55" s="12">
        <f t="shared" ref="D55:D58" si="25">500+41205.6241858293+500+500+500+500</f>
        <v>43705.6241858293</v>
      </c>
      <c r="E55" s="12">
        <f t="shared" ref="E55:E58" si="26">500+50093.1117553219+500+500+500+2000+500</f>
        <v>54593.111755321901</v>
      </c>
    </row>
    <row r="56" spans="1:5" x14ac:dyDescent="0.25">
      <c r="A56" s="11">
        <v>64</v>
      </c>
      <c r="B56" s="4" t="s">
        <v>52</v>
      </c>
      <c r="C56" s="12">
        <f t="shared" si="24"/>
        <v>34818.136616336698</v>
      </c>
      <c r="D56" s="12">
        <f t="shared" si="25"/>
        <v>43705.6241858293</v>
      </c>
      <c r="E56" s="12">
        <f t="shared" si="26"/>
        <v>54593.111755321901</v>
      </c>
    </row>
    <row r="57" spans="1:5" x14ac:dyDescent="0.25">
      <c r="A57" s="11">
        <v>64</v>
      </c>
      <c r="B57" s="4" t="s">
        <v>53</v>
      </c>
      <c r="C57" s="12">
        <f t="shared" si="24"/>
        <v>34818.136616336698</v>
      </c>
      <c r="D57" s="12">
        <f t="shared" si="25"/>
        <v>43705.6241858293</v>
      </c>
      <c r="E57" s="12">
        <f t="shared" si="26"/>
        <v>54593.111755321901</v>
      </c>
    </row>
    <row r="58" spans="1:5" x14ac:dyDescent="0.25">
      <c r="A58" s="11">
        <v>64</v>
      </c>
      <c r="B58" s="4" t="s">
        <v>186</v>
      </c>
      <c r="C58" s="12">
        <f t="shared" si="24"/>
        <v>34818.136616336698</v>
      </c>
      <c r="D58" s="12">
        <f t="shared" si="25"/>
        <v>43705.6241858293</v>
      </c>
      <c r="E58" s="12">
        <f t="shared" si="26"/>
        <v>54593.111755321901</v>
      </c>
    </row>
    <row r="59" spans="1:5" x14ac:dyDescent="0.25">
      <c r="A59" s="9">
        <v>65</v>
      </c>
      <c r="B59" s="7" t="s">
        <v>54</v>
      </c>
      <c r="C59" s="10">
        <f>500+33707.8164908392+500+500+500+500</f>
        <v>36207.816490839199</v>
      </c>
      <c r="D59" s="10">
        <f>500+42977.46602582+500+500+500+500</f>
        <v>45477.466025820002</v>
      </c>
      <c r="E59" s="10">
        <f>500+52247.1155608008+500+500+500+500</f>
        <v>54747.115560800798</v>
      </c>
    </row>
    <row r="60" spans="1:5" x14ac:dyDescent="0.25">
      <c r="A60" s="9">
        <v>65</v>
      </c>
      <c r="B60" s="7" t="s">
        <v>55</v>
      </c>
      <c r="C60" s="10">
        <f t="shared" ref="C60:C61" si="27">500+33707.8164908392+500+500+500+500</f>
        <v>36207.816490839199</v>
      </c>
      <c r="D60" s="10">
        <f t="shared" ref="D60:D61" si="28">500+42977.46602582+500+500+500+500</f>
        <v>45477.466025820002</v>
      </c>
      <c r="E60" s="10">
        <f t="shared" ref="E60:E61" si="29">500+52247.1155608008+500+500+500+500</f>
        <v>54747.115560800798</v>
      </c>
    </row>
    <row r="61" spans="1:5" x14ac:dyDescent="0.25">
      <c r="A61" s="9">
        <v>65</v>
      </c>
      <c r="B61" s="7" t="s">
        <v>56</v>
      </c>
      <c r="C61" s="10">
        <f t="shared" si="27"/>
        <v>36207.816490839199</v>
      </c>
      <c r="D61" s="10">
        <f t="shared" si="28"/>
        <v>45477.466025820002</v>
      </c>
      <c r="E61" s="10">
        <f t="shared" si="29"/>
        <v>54747.115560800798</v>
      </c>
    </row>
    <row r="62" spans="1:5" x14ac:dyDescent="0.25">
      <c r="A62" s="9">
        <v>65</v>
      </c>
      <c r="B62" s="7" t="s">
        <v>57</v>
      </c>
      <c r="C62" s="10">
        <f>500+33707.8164908392+500+500+500+2500+500</f>
        <v>38707.816490839199</v>
      </c>
      <c r="D62" s="10">
        <f>500+42977.46602582+500+500+500+2500+500</f>
        <v>47977.466025820002</v>
      </c>
      <c r="E62" s="10">
        <f>500+52247.1155608008+500+500+500+2500+500</f>
        <v>57247.115560800798</v>
      </c>
    </row>
    <row r="63" spans="1:5" x14ac:dyDescent="0.25">
      <c r="A63" s="9">
        <v>65</v>
      </c>
      <c r="B63" s="7" t="s">
        <v>58</v>
      </c>
      <c r="C63" s="10">
        <f>500+33707.8164908392+500+500+500+500</f>
        <v>36207.816490839199</v>
      </c>
      <c r="D63" s="10">
        <f>500+42977.46602582+500+500+500+500</f>
        <v>45477.466025820002</v>
      </c>
      <c r="E63" s="10">
        <f>500+52247.1155608008+500+500+500+500</f>
        <v>54747.115560800798</v>
      </c>
    </row>
    <row r="64" spans="1:5" x14ac:dyDescent="0.25">
      <c r="A64" s="9">
        <v>65</v>
      </c>
      <c r="B64" s="7" t="s">
        <v>59</v>
      </c>
      <c r="C64" s="10">
        <f>500+33707.8164908392+500+500+500+2500+500</f>
        <v>38707.816490839199</v>
      </c>
      <c r="D64" s="10">
        <f>500+42977.46602582+500+500+500+2500+500</f>
        <v>47977.466025820002</v>
      </c>
      <c r="E64" s="10">
        <f>500+52247.1155608008+500+500+500+2500+500</f>
        <v>57247.115560800798</v>
      </c>
    </row>
    <row r="65" spans="1:5" x14ac:dyDescent="0.25">
      <c r="A65" s="9">
        <v>65</v>
      </c>
      <c r="B65" s="7" t="s">
        <v>60</v>
      </c>
      <c r="C65" s="10">
        <f>500+33707.8164908392+500+500+500+2500+500</f>
        <v>38707.816490839199</v>
      </c>
      <c r="D65" s="10">
        <f>500+42977.46602582+500+500+500+2500+500</f>
        <v>47977.466025820002</v>
      </c>
      <c r="E65" s="10">
        <f>500+52247.1155608008+500+500+500+2500+500</f>
        <v>57247.115560800798</v>
      </c>
    </row>
    <row r="66" spans="1:5" x14ac:dyDescent="0.25">
      <c r="A66" s="9">
        <v>65</v>
      </c>
      <c r="B66" s="7" t="s">
        <v>61</v>
      </c>
      <c r="C66" s="10">
        <f>500+33707.8164908392+500+500+500+500</f>
        <v>36207.816490839199</v>
      </c>
      <c r="D66" s="10">
        <f>500+42977.46602582+500+500+500+500</f>
        <v>45477.466025820002</v>
      </c>
      <c r="E66" s="10">
        <f>500+52247.1155608008+500+500+500+500</f>
        <v>54747.115560800798</v>
      </c>
    </row>
    <row r="67" spans="1:5" x14ac:dyDescent="0.25">
      <c r="A67" s="9">
        <v>65</v>
      </c>
      <c r="B67" s="7" t="s">
        <v>62</v>
      </c>
      <c r="C67" s="10">
        <f t="shared" ref="C67:C68" si="30">500+33707.8164908392+500+500+500+500</f>
        <v>36207.816490839199</v>
      </c>
      <c r="D67" s="10">
        <f t="shared" ref="D67:D68" si="31">500+42977.46602582+500+500+500+500</f>
        <v>45477.466025820002</v>
      </c>
      <c r="E67" s="10">
        <f t="shared" ref="E67:E68" si="32">500+52247.1155608008+500+500+500+500</f>
        <v>54747.115560800798</v>
      </c>
    </row>
    <row r="68" spans="1:5" x14ac:dyDescent="0.25">
      <c r="A68" s="9">
        <v>65</v>
      </c>
      <c r="B68" s="7" t="s">
        <v>63</v>
      </c>
      <c r="C68" s="10">
        <f t="shared" si="30"/>
        <v>36207.816490839199</v>
      </c>
      <c r="D68" s="10">
        <f t="shared" si="31"/>
        <v>45477.466025820002</v>
      </c>
      <c r="E68" s="10">
        <f t="shared" si="32"/>
        <v>54747.115560800798</v>
      </c>
    </row>
    <row r="69" spans="1:5" x14ac:dyDescent="0.25">
      <c r="A69" s="11">
        <v>66</v>
      </c>
      <c r="B69" s="4" t="s">
        <v>64</v>
      </c>
      <c r="C69" s="12">
        <f>500+35157.2525999453+500+500+500+500</f>
        <v>37657.252599945299</v>
      </c>
      <c r="D69" s="12">
        <f>500+44825.4970649302+500+500+500+500</f>
        <v>47325.497064930198</v>
      </c>
      <c r="E69" s="12">
        <f>500+54493.7415299152+500+500+500+500</f>
        <v>56993.741529915198</v>
      </c>
    </row>
    <row r="70" spans="1:5" x14ac:dyDescent="0.25">
      <c r="A70" s="11">
        <v>66</v>
      </c>
      <c r="B70" s="4" t="s">
        <v>65</v>
      </c>
      <c r="C70" s="12">
        <f t="shared" ref="C70:C74" si="33">500+35157.2525999453+500+500+500+500</f>
        <v>37657.252599945299</v>
      </c>
      <c r="D70" s="12">
        <f t="shared" ref="D70:D74" si="34">500+44825.4970649302+500+500+500+500</f>
        <v>47325.497064930198</v>
      </c>
      <c r="E70" s="12">
        <f t="shared" ref="E70:E74" si="35">500+54493.7415299152+500+500+500+500</f>
        <v>56993.741529915198</v>
      </c>
    </row>
    <row r="71" spans="1:5" x14ac:dyDescent="0.25">
      <c r="A71" s="11">
        <v>66</v>
      </c>
      <c r="B71" s="4" t="s">
        <v>66</v>
      </c>
      <c r="C71" s="12">
        <f t="shared" si="33"/>
        <v>37657.252599945299</v>
      </c>
      <c r="D71" s="12">
        <f t="shared" si="34"/>
        <v>47325.497064930198</v>
      </c>
      <c r="E71" s="12">
        <f t="shared" si="35"/>
        <v>56993.741529915198</v>
      </c>
    </row>
    <row r="72" spans="1:5" x14ac:dyDescent="0.25">
      <c r="A72" s="11">
        <v>66</v>
      </c>
      <c r="B72" s="4" t="s">
        <v>67</v>
      </c>
      <c r="C72" s="12">
        <f t="shared" si="33"/>
        <v>37657.252599945299</v>
      </c>
      <c r="D72" s="12">
        <f t="shared" si="34"/>
        <v>47325.497064930198</v>
      </c>
      <c r="E72" s="12">
        <f t="shared" si="35"/>
        <v>56993.741529915198</v>
      </c>
    </row>
    <row r="73" spans="1:5" x14ac:dyDescent="0.25">
      <c r="A73" s="11">
        <v>66</v>
      </c>
      <c r="B73" s="4" t="s">
        <v>68</v>
      </c>
      <c r="C73" s="12">
        <f t="shared" si="33"/>
        <v>37657.252599945299</v>
      </c>
      <c r="D73" s="12">
        <f t="shared" si="34"/>
        <v>47325.497064930198</v>
      </c>
      <c r="E73" s="12">
        <f t="shared" si="35"/>
        <v>56993.741529915198</v>
      </c>
    </row>
    <row r="74" spans="1:5" x14ac:dyDescent="0.25">
      <c r="A74" s="11">
        <v>66</v>
      </c>
      <c r="B74" s="4" t="s">
        <v>69</v>
      </c>
      <c r="C74" s="12">
        <f t="shared" si="33"/>
        <v>37657.252599945299</v>
      </c>
      <c r="D74" s="12">
        <f t="shared" si="34"/>
        <v>47325.497064930198</v>
      </c>
      <c r="E74" s="12">
        <f t="shared" si="35"/>
        <v>56993.741529915198</v>
      </c>
    </row>
    <row r="75" spans="1:5" x14ac:dyDescent="0.25">
      <c r="A75" s="11">
        <v>66</v>
      </c>
      <c r="B75" s="4" t="s">
        <v>70</v>
      </c>
      <c r="C75" s="12">
        <f>500+35157.2525999453+500+500+500+2500+500</f>
        <v>40157.252599945299</v>
      </c>
      <c r="D75" s="12">
        <f>500+44825.4970649302+500+500+500+2500+500</f>
        <v>49825.497064930198</v>
      </c>
      <c r="E75" s="12">
        <f>500+54493.7415299152+500+500+500+2500+500</f>
        <v>59493.741529915198</v>
      </c>
    </row>
    <row r="76" spans="1:5" x14ac:dyDescent="0.25">
      <c r="A76" s="11">
        <v>66</v>
      </c>
      <c r="B76" s="4" t="s">
        <v>71</v>
      </c>
      <c r="C76" s="12">
        <f>500+35157.2525999453+500+500+500+2500+500</f>
        <v>40157.252599945299</v>
      </c>
      <c r="D76" s="12">
        <f>500+44825.4970649302+500+500+500+2500+500</f>
        <v>49825.497064930198</v>
      </c>
      <c r="E76" s="12">
        <f>500+54493.7415299152+500+500+500+2500+500</f>
        <v>59493.741529915198</v>
      </c>
    </row>
    <row r="77" spans="1:5" x14ac:dyDescent="0.25">
      <c r="A77" s="11">
        <v>66</v>
      </c>
      <c r="B77" s="4" t="s">
        <v>72</v>
      </c>
      <c r="C77" s="12">
        <f>500+35157.2525999453+500+500+500+500</f>
        <v>37657.252599945299</v>
      </c>
      <c r="D77" s="12">
        <f>500+44825.4970649302+500+500+500+500</f>
        <v>47325.497064930198</v>
      </c>
      <c r="E77" s="12">
        <f>500+54493.7415299152+500+500+500+500</f>
        <v>56993.741529915198</v>
      </c>
    </row>
    <row r="78" spans="1:5" x14ac:dyDescent="0.25">
      <c r="A78" s="9">
        <v>67</v>
      </c>
      <c r="B78" s="7" t="s">
        <v>73</v>
      </c>
      <c r="C78" s="10">
        <f>500+36669.0144617429+500+500+500+2500+500</f>
        <v>41669.014461742903</v>
      </c>
      <c r="D78" s="10">
        <f>500+46752.9934387222+500+500+500+2500+500</f>
        <v>51752.993438722202</v>
      </c>
      <c r="E78" s="10">
        <f>500+56836.9724157015+500+500+500+2500+500</f>
        <v>61836.972415701501</v>
      </c>
    </row>
    <row r="79" spans="1:5" x14ac:dyDescent="0.25">
      <c r="A79" s="9">
        <v>67</v>
      </c>
      <c r="B79" s="7" t="s">
        <v>74</v>
      </c>
      <c r="C79" s="10">
        <f>500+36669.0144617429+500+500+500+2500+500</f>
        <v>41669.014461742903</v>
      </c>
      <c r="D79" s="10">
        <f>500+46752.9934387222+500+500+500+2500+500</f>
        <v>51752.993438722202</v>
      </c>
      <c r="E79" s="10">
        <f>500+56836.9724157015+500+500+500+2500+500</f>
        <v>61836.972415701501</v>
      </c>
    </row>
    <row r="80" spans="1:5" x14ac:dyDescent="0.25">
      <c r="A80" s="9">
        <v>67</v>
      </c>
      <c r="B80" s="7" t="s">
        <v>75</v>
      </c>
      <c r="C80" s="10">
        <f>500+36669.0144617429+500+500+500+500</f>
        <v>39169.014461742903</v>
      </c>
      <c r="D80" s="10">
        <f>500+46752.9934387222+500+500+500+500</f>
        <v>49252.993438722202</v>
      </c>
      <c r="E80" s="10">
        <f>500+56836.9724157015+500+500+500+500</f>
        <v>59336.972415701501</v>
      </c>
    </row>
    <row r="81" spans="1:5" x14ac:dyDescent="0.25">
      <c r="A81" s="9">
        <v>67</v>
      </c>
      <c r="B81" s="7" t="s">
        <v>76</v>
      </c>
      <c r="C81" s="10">
        <f t="shared" ref="C81:C82" si="36">500+36669.0144617429+500+500+500+500</f>
        <v>39169.014461742903</v>
      </c>
      <c r="D81" s="10">
        <f t="shared" ref="D81:D82" si="37">500+46752.9934387222+500+500+500+500</f>
        <v>49252.993438722202</v>
      </c>
      <c r="E81" s="10">
        <f t="shared" ref="E81:E82" si="38">500+56836.9724157015+500+500+500+500</f>
        <v>59336.972415701501</v>
      </c>
    </row>
    <row r="82" spans="1:5" x14ac:dyDescent="0.25">
      <c r="A82" s="9">
        <v>67</v>
      </c>
      <c r="B82" s="7" t="s">
        <v>77</v>
      </c>
      <c r="C82" s="10">
        <f t="shared" si="36"/>
        <v>39169.014461742903</v>
      </c>
      <c r="D82" s="10">
        <f t="shared" si="37"/>
        <v>49252.993438722202</v>
      </c>
      <c r="E82" s="10">
        <f t="shared" si="38"/>
        <v>59336.972415701501</v>
      </c>
    </row>
    <row r="83" spans="1:5" x14ac:dyDescent="0.25">
      <c r="A83" s="9">
        <v>67</v>
      </c>
      <c r="B83" s="7" t="s">
        <v>78</v>
      </c>
      <c r="C83" s="10">
        <f>500+36669.0144617429+500+500+500+2500+500</f>
        <v>41669.014461742903</v>
      </c>
      <c r="D83" s="10">
        <f>500+46752.9934387222+500+500+500+2500+500</f>
        <v>51752.993438722202</v>
      </c>
      <c r="E83" s="10">
        <f>500+56836.9724157015+500+500+500+2500+500</f>
        <v>61836.972415701501</v>
      </c>
    </row>
    <row r="84" spans="1:5" x14ac:dyDescent="0.25">
      <c r="A84" s="9">
        <v>67</v>
      </c>
      <c r="B84" s="7" t="s">
        <v>79</v>
      </c>
      <c r="C84" s="10">
        <f>500+36669.0144617429+500+500+500+2500+500</f>
        <v>41669.014461742903</v>
      </c>
      <c r="D84" s="10">
        <f>500+46752.9934387222+500+500+500+2500+500</f>
        <v>51752.993438722202</v>
      </c>
      <c r="E84" s="10">
        <f>500+56836.9724157015+500+500+500+2500+500</f>
        <v>61836.972415701501</v>
      </c>
    </row>
    <row r="85" spans="1:5" x14ac:dyDescent="0.25">
      <c r="A85" s="9">
        <v>67</v>
      </c>
      <c r="B85" s="7" t="s">
        <v>80</v>
      </c>
      <c r="C85" s="10">
        <f>500+36669.0144617429+500+500+500+500</f>
        <v>39169.014461742903</v>
      </c>
      <c r="D85" s="10">
        <f>500+46752.9934387222+500+500+500+500</f>
        <v>49252.993438722202</v>
      </c>
      <c r="E85" s="10">
        <f>500+56836.9724157015+500+500+500+500</f>
        <v>59336.972415701501</v>
      </c>
    </row>
    <row r="86" spans="1:5" x14ac:dyDescent="0.25">
      <c r="A86" s="9">
        <v>67</v>
      </c>
      <c r="B86" s="7" t="s">
        <v>81</v>
      </c>
      <c r="C86" s="10">
        <f t="shared" ref="C86:C89" si="39">500+36669.0144617429+500+500+500+500</f>
        <v>39169.014461742903</v>
      </c>
      <c r="D86" s="10">
        <f t="shared" ref="D86:D89" si="40">500+46752.9934387222+500+500+500+500</f>
        <v>49252.993438722202</v>
      </c>
      <c r="E86" s="10">
        <f t="shared" ref="E86:E89" si="41">500+56836.9724157015+500+500+500+500</f>
        <v>59336.972415701501</v>
      </c>
    </row>
    <row r="87" spans="1:5" x14ac:dyDescent="0.25">
      <c r="A87" s="9">
        <v>67</v>
      </c>
      <c r="B87" s="7" t="s">
        <v>82</v>
      </c>
      <c r="C87" s="10">
        <f t="shared" si="39"/>
        <v>39169.014461742903</v>
      </c>
      <c r="D87" s="10">
        <f t="shared" si="40"/>
        <v>49252.993438722202</v>
      </c>
      <c r="E87" s="10">
        <f t="shared" si="41"/>
        <v>59336.972415701501</v>
      </c>
    </row>
    <row r="88" spans="1:5" x14ac:dyDescent="0.25">
      <c r="A88" s="9">
        <v>67</v>
      </c>
      <c r="B88" s="7" t="s">
        <v>83</v>
      </c>
      <c r="C88" s="10">
        <f>500+36669.0144617429+500+500+500+2500+500</f>
        <v>41669.014461742903</v>
      </c>
      <c r="D88" s="10">
        <f>500+46752.9934387222+500+500+500+2500+500</f>
        <v>51752.993438722202</v>
      </c>
      <c r="E88" s="10">
        <f>500+56836.9724157015+500+500+500+2500+500</f>
        <v>61836.972415701501</v>
      </c>
    </row>
    <row r="89" spans="1:5" x14ac:dyDescent="0.25">
      <c r="A89" s="9">
        <v>67</v>
      </c>
      <c r="B89" s="7" t="s">
        <v>84</v>
      </c>
      <c r="C89" s="10">
        <f t="shared" si="39"/>
        <v>39169.014461742903</v>
      </c>
      <c r="D89" s="10">
        <f t="shared" si="40"/>
        <v>49252.993438722202</v>
      </c>
      <c r="E89" s="10">
        <f t="shared" si="41"/>
        <v>59336.972415701501</v>
      </c>
    </row>
    <row r="90" spans="1:5" x14ac:dyDescent="0.25">
      <c r="A90" s="11">
        <v>68</v>
      </c>
      <c r="B90" s="4" t="s">
        <v>85</v>
      </c>
      <c r="C90" s="12">
        <f>500+38245.7820835979+500+500+500+2500+500</f>
        <v>43245.7820835979</v>
      </c>
      <c r="D90" s="12">
        <f>500+48763.3721565873+500+500+500+2500+500</f>
        <v>53763.372156587298</v>
      </c>
      <c r="E90" s="12">
        <f>500+59280.9622295767+500+500+500+2500+500</f>
        <v>64280.962229576697</v>
      </c>
    </row>
    <row r="91" spans="1:5" x14ac:dyDescent="0.25">
      <c r="A91" s="11">
        <v>68</v>
      </c>
      <c r="B91" s="4" t="s">
        <v>86</v>
      </c>
      <c r="C91" s="12">
        <f>500+38245.7820835979+500+500+500+500</f>
        <v>40745.7820835979</v>
      </c>
      <c r="D91" s="12">
        <f>500+48763.3721565873+500+500+500+500</f>
        <v>51263.372156587298</v>
      </c>
      <c r="E91" s="12">
        <f>500+59280.9622295767+500+500+500+500</f>
        <v>61780.962229576697</v>
      </c>
    </row>
    <row r="92" spans="1:5" x14ac:dyDescent="0.25">
      <c r="A92" s="11">
        <v>68</v>
      </c>
      <c r="B92" s="4" t="s">
        <v>87</v>
      </c>
      <c r="C92" s="12">
        <f t="shared" ref="C92:C94" si="42">500+38245.7820835979+500+500+500+500</f>
        <v>40745.7820835979</v>
      </c>
      <c r="D92" s="12">
        <f t="shared" ref="D92:D94" si="43">500+48763.3721565873+500+500+500+500</f>
        <v>51263.372156587298</v>
      </c>
      <c r="E92" s="12">
        <f t="shared" ref="E92:E94" si="44">500+59280.9622295767+500+500+500+500</f>
        <v>61780.962229576697</v>
      </c>
    </row>
    <row r="93" spans="1:5" x14ac:dyDescent="0.25">
      <c r="A93" s="11">
        <v>68</v>
      </c>
      <c r="B93" s="4" t="s">
        <v>88</v>
      </c>
      <c r="C93" s="12">
        <f t="shared" si="42"/>
        <v>40745.7820835979</v>
      </c>
      <c r="D93" s="12">
        <f t="shared" si="43"/>
        <v>51263.372156587298</v>
      </c>
      <c r="E93" s="12">
        <f t="shared" si="44"/>
        <v>61780.962229576697</v>
      </c>
    </row>
    <row r="94" spans="1:5" x14ac:dyDescent="0.25">
      <c r="A94" s="11">
        <v>68</v>
      </c>
      <c r="B94" s="4" t="s">
        <v>89</v>
      </c>
      <c r="C94" s="12">
        <f t="shared" si="42"/>
        <v>40745.7820835979</v>
      </c>
      <c r="D94" s="12">
        <f t="shared" si="43"/>
        <v>51263.372156587298</v>
      </c>
      <c r="E94" s="12">
        <f t="shared" si="44"/>
        <v>61780.962229576697</v>
      </c>
    </row>
    <row r="95" spans="1:5" x14ac:dyDescent="0.25">
      <c r="A95" s="11">
        <v>68</v>
      </c>
      <c r="B95" s="4" t="s">
        <v>90</v>
      </c>
      <c r="C95" s="12">
        <f>500+38245.7820835979+500+500+500+2500+500</f>
        <v>43245.7820835979</v>
      </c>
      <c r="D95" s="12">
        <f>500+48763.3721565873+500+500+500+2500+500</f>
        <v>53763.372156587298</v>
      </c>
      <c r="E95" s="12">
        <f>500+59280.9622295767+500+500+500+2500+500</f>
        <v>64280.962229576697</v>
      </c>
    </row>
    <row r="96" spans="1:5" x14ac:dyDescent="0.25">
      <c r="A96" s="11">
        <v>68</v>
      </c>
      <c r="B96" s="4" t="s">
        <v>91</v>
      </c>
      <c r="C96" s="12">
        <f>500+38245.7820835979+500+500+500+500</f>
        <v>40745.7820835979</v>
      </c>
      <c r="D96" s="12">
        <f>500+48763.3721565873+500+500+500+500</f>
        <v>51263.372156587298</v>
      </c>
      <c r="E96" s="12">
        <f>500+59280.9622295767+500+500+500+500</f>
        <v>61780.962229576697</v>
      </c>
    </row>
    <row r="97" spans="1:5" x14ac:dyDescent="0.25">
      <c r="A97" s="11">
        <v>68</v>
      </c>
      <c r="B97" s="4" t="s">
        <v>92</v>
      </c>
      <c r="C97" s="12">
        <f t="shared" ref="C97:C99" si="45">500+38245.7820835979+500+500+500+500</f>
        <v>40745.7820835979</v>
      </c>
      <c r="D97" s="12">
        <f t="shared" ref="D97:D99" si="46">500+48763.3721565873+500+500+500+500</f>
        <v>51263.372156587298</v>
      </c>
      <c r="E97" s="12">
        <f t="shared" ref="E97:E99" si="47">500+59280.9622295767+500+500+500+500</f>
        <v>61780.962229576697</v>
      </c>
    </row>
    <row r="98" spans="1:5" x14ac:dyDescent="0.25">
      <c r="A98" s="11">
        <v>68</v>
      </c>
      <c r="B98" s="4" t="s">
        <v>93</v>
      </c>
      <c r="C98" s="12">
        <f t="shared" si="45"/>
        <v>40745.7820835979</v>
      </c>
      <c r="D98" s="12">
        <f t="shared" si="46"/>
        <v>51263.372156587298</v>
      </c>
      <c r="E98" s="12">
        <f t="shared" si="47"/>
        <v>61780.962229576697</v>
      </c>
    </row>
    <row r="99" spans="1:5" x14ac:dyDescent="0.25">
      <c r="A99" s="11">
        <v>68</v>
      </c>
      <c r="B99" s="4" t="s">
        <v>94</v>
      </c>
      <c r="C99" s="12">
        <f t="shared" si="45"/>
        <v>40745.7820835979</v>
      </c>
      <c r="D99" s="12">
        <f t="shared" si="46"/>
        <v>51263.372156587298</v>
      </c>
      <c r="E99" s="12">
        <f t="shared" si="47"/>
        <v>61780.962229576697</v>
      </c>
    </row>
    <row r="100" spans="1:5" x14ac:dyDescent="0.25">
      <c r="A100" s="9">
        <v>69</v>
      </c>
      <c r="B100" s="7" t="s">
        <v>95</v>
      </c>
      <c r="C100" s="10">
        <f t="shared" ref="C100:C103" si="48">500+39890.3507131926+500+500+500+500</f>
        <v>42390.350713192602</v>
      </c>
      <c r="D100" s="10">
        <f t="shared" ref="D100:D103" si="49">500+50860.1971593206+500+500+500+500</f>
        <v>53360.197159320604</v>
      </c>
      <c r="E100" s="10">
        <f t="shared" ref="E100:E103" si="50">500+61830.0436054485+500+500+500+500</f>
        <v>64330.043605448504</v>
      </c>
    </row>
    <row r="101" spans="1:5" x14ac:dyDescent="0.25">
      <c r="A101" s="9">
        <v>69</v>
      </c>
      <c r="B101" s="7" t="s">
        <v>96</v>
      </c>
      <c r="C101" s="10">
        <f t="shared" si="48"/>
        <v>42390.350713192602</v>
      </c>
      <c r="D101" s="10">
        <f t="shared" si="49"/>
        <v>53360.197159320604</v>
      </c>
      <c r="E101" s="10">
        <f t="shared" si="50"/>
        <v>64330.043605448504</v>
      </c>
    </row>
    <row r="102" spans="1:5" x14ac:dyDescent="0.25">
      <c r="A102" s="9">
        <v>69</v>
      </c>
      <c r="B102" s="7" t="s">
        <v>97</v>
      </c>
      <c r="C102" s="10">
        <f t="shared" si="48"/>
        <v>42390.350713192602</v>
      </c>
      <c r="D102" s="10">
        <f t="shared" si="49"/>
        <v>53360.197159320604</v>
      </c>
      <c r="E102" s="10">
        <f t="shared" si="50"/>
        <v>64330.043605448504</v>
      </c>
    </row>
    <row r="103" spans="1:5" x14ac:dyDescent="0.25">
      <c r="A103" s="9">
        <v>69</v>
      </c>
      <c r="B103" s="7" t="s">
        <v>98</v>
      </c>
      <c r="C103" s="10">
        <f t="shared" si="48"/>
        <v>42390.350713192602</v>
      </c>
      <c r="D103" s="10">
        <f t="shared" si="49"/>
        <v>53360.197159320604</v>
      </c>
      <c r="E103" s="10">
        <f t="shared" si="50"/>
        <v>64330.043605448504</v>
      </c>
    </row>
    <row r="104" spans="1:5" x14ac:dyDescent="0.25">
      <c r="A104" s="9">
        <v>69</v>
      </c>
      <c r="B104" s="7" t="s">
        <v>99</v>
      </c>
      <c r="C104" s="10">
        <f>500+39890.3507131926+500+500+500+2500+500</f>
        <v>44890.350713192602</v>
      </c>
      <c r="D104" s="10">
        <f>500+50860.1971593206+500+500+500+2500+500</f>
        <v>55860.197159320604</v>
      </c>
      <c r="E104" s="10">
        <f>500+61830.0436054485+500+500+500+2500+500</f>
        <v>66830.043605448504</v>
      </c>
    </row>
    <row r="105" spans="1:5" x14ac:dyDescent="0.25">
      <c r="A105" s="9">
        <v>69</v>
      </c>
      <c r="B105" s="7" t="s">
        <v>100</v>
      </c>
      <c r="C105" s="10">
        <f t="shared" ref="C105:C107" si="51">500+39890.3507131926+500+500+500+2500+500</f>
        <v>44890.350713192602</v>
      </c>
      <c r="D105" s="10">
        <f t="shared" ref="D105:D107" si="52">500+50860.1971593206+500+500+500+2500+500</f>
        <v>55860.197159320604</v>
      </c>
      <c r="E105" s="10">
        <f t="shared" ref="E105:E107" si="53">500+61830.0436054485+500+500+500+2500+500</f>
        <v>66830.043605448504</v>
      </c>
    </row>
    <row r="106" spans="1:5" x14ac:dyDescent="0.25">
      <c r="A106" s="9">
        <v>69</v>
      </c>
      <c r="B106" s="7" t="s">
        <v>101</v>
      </c>
      <c r="C106" s="10">
        <f t="shared" si="51"/>
        <v>44890.350713192602</v>
      </c>
      <c r="D106" s="10">
        <f t="shared" si="52"/>
        <v>55860.197159320604</v>
      </c>
      <c r="E106" s="10">
        <f t="shared" si="53"/>
        <v>66830.043605448504</v>
      </c>
    </row>
    <row r="107" spans="1:5" x14ac:dyDescent="0.25">
      <c r="A107" s="9">
        <v>69</v>
      </c>
      <c r="B107" s="7" t="s">
        <v>102</v>
      </c>
      <c r="C107" s="10">
        <f t="shared" si="51"/>
        <v>44890.350713192602</v>
      </c>
      <c r="D107" s="10">
        <f t="shared" si="52"/>
        <v>55860.197159320604</v>
      </c>
      <c r="E107" s="10">
        <f t="shared" si="53"/>
        <v>66830.043605448504</v>
      </c>
    </row>
    <row r="108" spans="1:5" x14ac:dyDescent="0.25">
      <c r="A108" s="9">
        <v>69</v>
      </c>
      <c r="B108" s="7" t="s">
        <v>103</v>
      </c>
      <c r="C108" s="10">
        <f>500+39890.3507131926+500+500+500+500</f>
        <v>42390.350713192602</v>
      </c>
      <c r="D108" s="10">
        <f>500+50860.1971593206+500+500+500+500</f>
        <v>53360.197159320604</v>
      </c>
      <c r="E108" s="10">
        <f>500+61830.0436054485+500+500+500+500</f>
        <v>64330.043605448504</v>
      </c>
    </row>
    <row r="109" spans="1:5" x14ac:dyDescent="0.25">
      <c r="A109" s="11">
        <v>70</v>
      </c>
      <c r="B109" s="4" t="s">
        <v>104</v>
      </c>
      <c r="C109" s="12">
        <f>500+41605.6357938599+500+500+500+2500+500</f>
        <v>46605.635793859903</v>
      </c>
      <c r="D109" s="12">
        <v>58047</v>
      </c>
      <c r="E109" s="12">
        <v>69489</v>
      </c>
    </row>
    <row r="110" spans="1:5" x14ac:dyDescent="0.25">
      <c r="A110" s="11">
        <v>70</v>
      </c>
      <c r="B110" s="4" t="s">
        <v>105</v>
      </c>
      <c r="C110" s="12">
        <f t="shared" ref="C110:C111" si="54">500+41605.6357938599+500+500+500+500</f>
        <v>44105.635793859903</v>
      </c>
      <c r="D110" s="12">
        <f t="shared" ref="D110:D111" si="55">500+53047.1856371713+500+500+500+500</f>
        <v>55547.1856371713</v>
      </c>
      <c r="E110" s="12">
        <f t="shared" ref="E110:E111" si="56">500+64488.7354804828+500+500+500+500</f>
        <v>66988.735480482806</v>
      </c>
    </row>
    <row r="111" spans="1:5" x14ac:dyDescent="0.25">
      <c r="A111" s="11">
        <v>70</v>
      </c>
      <c r="B111" s="4" t="s">
        <v>106</v>
      </c>
      <c r="C111" s="12">
        <f t="shared" si="54"/>
        <v>44105.635793859903</v>
      </c>
      <c r="D111" s="12">
        <f t="shared" si="55"/>
        <v>55547.1856371713</v>
      </c>
      <c r="E111" s="12">
        <f t="shared" si="56"/>
        <v>66988.735480482806</v>
      </c>
    </row>
    <row r="112" spans="1:5" x14ac:dyDescent="0.25">
      <c r="A112" s="11">
        <v>70</v>
      </c>
      <c r="B112" s="4" t="s">
        <v>107</v>
      </c>
      <c r="C112" s="12">
        <f>500+41605.6357938599+500+500+500+500</f>
        <v>44105.635793859903</v>
      </c>
      <c r="D112" s="12">
        <f>500+53047.1856371713+500+500+500+500</f>
        <v>55547.1856371713</v>
      </c>
      <c r="E112" s="12">
        <f>500+64488.7354804828+500+500+500+500</f>
        <v>66988.735480482806</v>
      </c>
    </row>
    <row r="113" spans="1:5" x14ac:dyDescent="0.25">
      <c r="A113" s="11">
        <v>70</v>
      </c>
      <c r="B113" s="4" t="s">
        <v>108</v>
      </c>
      <c r="C113" s="12">
        <f t="shared" ref="C113:C115" si="57">500+41605.6357938599+500+500+500+500</f>
        <v>44105.635793859903</v>
      </c>
      <c r="D113" s="12">
        <f t="shared" ref="D113:D115" si="58">500+53047.1856371713+500+500+500+500</f>
        <v>55547.1856371713</v>
      </c>
      <c r="E113" s="12">
        <f t="shared" ref="E113:E115" si="59">500+64488.7354804828+500+500+500+500</f>
        <v>66988.735480482806</v>
      </c>
    </row>
    <row r="114" spans="1:5" x14ac:dyDescent="0.25">
      <c r="A114" s="11">
        <v>70</v>
      </c>
      <c r="B114" s="4" t="s">
        <v>109</v>
      </c>
      <c r="C114" s="12">
        <f t="shared" si="57"/>
        <v>44105.635793859903</v>
      </c>
      <c r="D114" s="12">
        <f t="shared" si="58"/>
        <v>55547.1856371713</v>
      </c>
      <c r="E114" s="12">
        <f t="shared" si="59"/>
        <v>66988.735480482806</v>
      </c>
    </row>
    <row r="115" spans="1:5" x14ac:dyDescent="0.25">
      <c r="A115" s="11">
        <v>70</v>
      </c>
      <c r="B115" s="4" t="s">
        <v>110</v>
      </c>
      <c r="C115" s="12">
        <f t="shared" si="57"/>
        <v>44105.635793859903</v>
      </c>
      <c r="D115" s="12">
        <f t="shared" si="58"/>
        <v>55547.1856371713</v>
      </c>
      <c r="E115" s="12">
        <f t="shared" si="59"/>
        <v>66988.735480482806</v>
      </c>
    </row>
    <row r="116" spans="1:5" x14ac:dyDescent="0.25">
      <c r="A116" s="11">
        <v>70</v>
      </c>
      <c r="B116" s="4" t="s">
        <v>111</v>
      </c>
      <c r="C116" s="12">
        <f>500+41605.6357938599+500+500+500+2500+500</f>
        <v>46605.635793859903</v>
      </c>
      <c r="D116" s="12">
        <f>500+53047.1856371713+500+500+500+2500+500</f>
        <v>58047.1856371713</v>
      </c>
      <c r="E116" s="12">
        <f>500+64488.7354804828+500+500+500+2500+500</f>
        <v>69488.735480482806</v>
      </c>
    </row>
    <row r="117" spans="1:5" x14ac:dyDescent="0.25">
      <c r="A117" s="11">
        <v>70</v>
      </c>
      <c r="B117" s="4" t="s">
        <v>112</v>
      </c>
      <c r="C117" s="12">
        <f t="shared" ref="C117:C119" si="60">500+41605.6357938599+500+500+500+2500+500</f>
        <v>46605.635793859903</v>
      </c>
      <c r="D117" s="12">
        <f t="shared" ref="D117:D119" si="61">500+53047.1856371713+500+500+500+2500+500</f>
        <v>58047.1856371713</v>
      </c>
      <c r="E117" s="12">
        <f t="shared" ref="E117:E119" si="62">500+64488.7354804828+500+500+500+2500+500</f>
        <v>69488.735480482806</v>
      </c>
    </row>
    <row r="118" spans="1:5" x14ac:dyDescent="0.25">
      <c r="A118" s="11">
        <v>70</v>
      </c>
      <c r="B118" s="4" t="s">
        <v>113</v>
      </c>
      <c r="C118" s="12">
        <f t="shared" si="60"/>
        <v>46605.635793859903</v>
      </c>
      <c r="D118" s="12">
        <f t="shared" si="61"/>
        <v>58047.1856371713</v>
      </c>
      <c r="E118" s="12">
        <f t="shared" si="62"/>
        <v>69488.735480482806</v>
      </c>
    </row>
    <row r="119" spans="1:5" x14ac:dyDescent="0.25">
      <c r="A119" s="11">
        <v>70</v>
      </c>
      <c r="B119" s="4" t="s">
        <v>114</v>
      </c>
      <c r="C119" s="12">
        <f t="shared" si="60"/>
        <v>46605.635793859903</v>
      </c>
      <c r="D119" s="12">
        <f t="shared" si="61"/>
        <v>58047.1856371713</v>
      </c>
      <c r="E119" s="12">
        <f t="shared" si="62"/>
        <v>69488.735480482806</v>
      </c>
    </row>
    <row r="120" spans="1:5" x14ac:dyDescent="0.25">
      <c r="A120" s="11">
        <v>70</v>
      </c>
      <c r="B120" s="4" t="s">
        <v>115</v>
      </c>
      <c r="C120" s="12">
        <f>500+41605.6357938599+500+500+500+500</f>
        <v>44105.635793859903</v>
      </c>
      <c r="D120" s="12">
        <f>500+53047.1856371713+500+500+500+500</f>
        <v>55547.1856371713</v>
      </c>
      <c r="E120" s="12">
        <f>500+64488.7354804828+500+500+500+500</f>
        <v>66988.735480482806</v>
      </c>
    </row>
    <row r="121" spans="1:5" x14ac:dyDescent="0.25">
      <c r="A121" s="11">
        <v>70</v>
      </c>
      <c r="B121" s="4" t="s">
        <v>116</v>
      </c>
      <c r="C121" s="12">
        <f t="shared" ref="C121:C123" si="63">500+41605.6357938599+500+500+500+500</f>
        <v>44105.635793859903</v>
      </c>
      <c r="D121" s="12">
        <f t="shared" ref="D121:D123" si="64">500+53047.1856371713+500+500+500+500</f>
        <v>55547.1856371713</v>
      </c>
      <c r="E121" s="12">
        <f t="shared" ref="E121:E123" si="65">500+64488.7354804828+500+500+500+500</f>
        <v>66988.735480482806</v>
      </c>
    </row>
    <row r="122" spans="1:5" x14ac:dyDescent="0.25">
      <c r="A122" s="11">
        <v>70</v>
      </c>
      <c r="B122" s="4" t="s">
        <v>117</v>
      </c>
      <c r="C122" s="12">
        <f t="shared" si="63"/>
        <v>44105.635793859903</v>
      </c>
      <c r="D122" s="12">
        <f t="shared" si="64"/>
        <v>55547.1856371713</v>
      </c>
      <c r="E122" s="12">
        <f t="shared" si="65"/>
        <v>66988.735480482806</v>
      </c>
    </row>
    <row r="123" spans="1:5" x14ac:dyDescent="0.25">
      <c r="A123" s="11">
        <v>70</v>
      </c>
      <c r="B123" s="4" t="s">
        <v>187</v>
      </c>
      <c r="C123" s="12">
        <f t="shared" si="63"/>
        <v>44105.635793859903</v>
      </c>
      <c r="D123" s="12">
        <f t="shared" si="64"/>
        <v>55547.1856371713</v>
      </c>
      <c r="E123" s="12">
        <f t="shared" si="65"/>
        <v>66988.735480482806</v>
      </c>
    </row>
    <row r="124" spans="1:5" x14ac:dyDescent="0.25">
      <c r="A124" s="9">
        <v>71</v>
      </c>
      <c r="B124" s="7" t="s">
        <v>118</v>
      </c>
      <c r="C124" s="10">
        <f>500+43394.6781329958+500+500+500+500</f>
        <v>45894.678132995803</v>
      </c>
      <c r="D124" s="10">
        <f>500+55328.2146195697+500+500+500+500</f>
        <v>57828.214619569699</v>
      </c>
      <c r="E124" s="10">
        <f>500+67261.7511061436+500+500+500+500</f>
        <v>69761.751106143594</v>
      </c>
    </row>
    <row r="125" spans="1:5" x14ac:dyDescent="0.25">
      <c r="A125" s="9">
        <v>71</v>
      </c>
      <c r="B125" s="7" t="s">
        <v>119</v>
      </c>
      <c r="C125" s="10">
        <f>500+43394.6781329958+500+500+500+500</f>
        <v>45894.678132995803</v>
      </c>
      <c r="D125" s="10">
        <f>500+55328.2146195697+500+500+500+500</f>
        <v>57828.214619569699</v>
      </c>
      <c r="E125" s="10">
        <f>500+67261.7511061436+500+500+500+500</f>
        <v>69761.751106143594</v>
      </c>
    </row>
    <row r="126" spans="1:5" x14ac:dyDescent="0.25">
      <c r="A126" s="9">
        <v>71</v>
      </c>
      <c r="B126" s="7" t="s">
        <v>120</v>
      </c>
      <c r="C126" s="10">
        <f t="shared" ref="C126:C128" si="66">500+43394.6781329958+500+500+500+500</f>
        <v>45894.678132995803</v>
      </c>
      <c r="D126" s="10">
        <f t="shared" ref="D126:D128" si="67">500+55328.2146195697+500+500+500+500</f>
        <v>57828.214619569699</v>
      </c>
      <c r="E126" s="10">
        <f t="shared" ref="E126:E128" si="68">500+67261.7511061436+500+500+500+500</f>
        <v>69761.751106143594</v>
      </c>
    </row>
    <row r="127" spans="1:5" x14ac:dyDescent="0.25">
      <c r="A127" s="9">
        <v>71</v>
      </c>
      <c r="B127" s="7" t="s">
        <v>121</v>
      </c>
      <c r="C127" s="10">
        <f t="shared" si="66"/>
        <v>45894.678132995803</v>
      </c>
      <c r="D127" s="10">
        <f t="shared" si="67"/>
        <v>57828.214619569699</v>
      </c>
      <c r="E127" s="10">
        <f t="shared" si="68"/>
        <v>69761.751106143594</v>
      </c>
    </row>
    <row r="128" spans="1:5" x14ac:dyDescent="0.25">
      <c r="A128" s="9">
        <v>71</v>
      </c>
      <c r="B128" s="7" t="s">
        <v>122</v>
      </c>
      <c r="C128" s="10">
        <f t="shared" si="66"/>
        <v>45894.678132995803</v>
      </c>
      <c r="D128" s="10">
        <f t="shared" si="67"/>
        <v>57828.214619569699</v>
      </c>
      <c r="E128" s="10">
        <f t="shared" si="68"/>
        <v>69761.751106143594</v>
      </c>
    </row>
    <row r="129" spans="1:5" x14ac:dyDescent="0.25">
      <c r="A129" s="9">
        <v>71</v>
      </c>
      <c r="B129" s="7" t="s">
        <v>123</v>
      </c>
      <c r="C129" s="10">
        <f>500+43394.6781329958+500+500+500+2500+500</f>
        <v>48394.678132995803</v>
      </c>
      <c r="D129" s="10">
        <f>500+55328.2146195697+500+500+500+2500+500</f>
        <v>60328.214619569699</v>
      </c>
      <c r="E129" s="10">
        <f>500+67261.7511061436+500+500+500+2500+500</f>
        <v>72261.751106143594</v>
      </c>
    </row>
    <row r="130" spans="1:5" x14ac:dyDescent="0.25">
      <c r="A130" s="9">
        <v>71</v>
      </c>
      <c r="B130" s="7" t="s">
        <v>124</v>
      </c>
      <c r="C130" s="10">
        <f>500+43394.6781329958+500+500+500+500</f>
        <v>45894.678132995803</v>
      </c>
      <c r="D130" s="10">
        <f>500+55328.2146195697+500+500+500+500</f>
        <v>57828.214619569699</v>
      </c>
      <c r="E130" s="10">
        <f>500+67261.7511061436+500+500+500+500</f>
        <v>69761.751106143594</v>
      </c>
    </row>
    <row r="131" spans="1:5" x14ac:dyDescent="0.25">
      <c r="A131" s="11">
        <v>72</v>
      </c>
      <c r="B131" s="4" t="s">
        <v>125</v>
      </c>
      <c r="C131" s="12">
        <f>500+45260.6492927147+500+500+500+500</f>
        <v>47760.649292714697</v>
      </c>
      <c r="D131" s="12">
        <f>500+57707.3278482112+500+500+500+500</f>
        <v>60207.3278482112</v>
      </c>
      <c r="E131" s="12">
        <f>500+70154.0064037077+500+500+500+500</f>
        <v>72654.006403707695</v>
      </c>
    </row>
    <row r="132" spans="1:5" x14ac:dyDescent="0.25">
      <c r="A132" s="11">
        <v>72</v>
      </c>
      <c r="B132" s="4" t="s">
        <v>126</v>
      </c>
      <c r="C132" s="12">
        <f t="shared" ref="C132:C133" si="69">500+45260.6492927147+500+500+500+500</f>
        <v>47760.649292714697</v>
      </c>
      <c r="D132" s="12">
        <f t="shared" ref="D132:D133" si="70">500+57707.3278482112+500+500+500+500</f>
        <v>60207.3278482112</v>
      </c>
      <c r="E132" s="12">
        <f t="shared" ref="E132:E133" si="71">500+70154.0064037077+500+500+500+500</f>
        <v>72654.006403707695</v>
      </c>
    </row>
    <row r="133" spans="1:5" x14ac:dyDescent="0.25">
      <c r="A133" s="11">
        <v>72</v>
      </c>
      <c r="B133" s="4" t="s">
        <v>127</v>
      </c>
      <c r="C133" s="12">
        <f t="shared" si="69"/>
        <v>47760.649292714697</v>
      </c>
      <c r="D133" s="12">
        <f t="shared" si="70"/>
        <v>60207.3278482112</v>
      </c>
      <c r="E133" s="12">
        <f t="shared" si="71"/>
        <v>72654.006403707695</v>
      </c>
    </row>
    <row r="134" spans="1:5" x14ac:dyDescent="0.25">
      <c r="A134" s="11">
        <v>72</v>
      </c>
      <c r="B134" s="4" t="s">
        <v>128</v>
      </c>
      <c r="C134" s="12">
        <f>500+45260.6492927147+500+500+500+2500+500</f>
        <v>50260.649292714697</v>
      </c>
      <c r="D134" s="12">
        <f>500+57707.3278482112+500+500+500+2500+500</f>
        <v>62707.3278482112</v>
      </c>
      <c r="E134" s="12">
        <f>500+70154.0064037077+500+500+500+2500+500</f>
        <v>75154.006403707695</v>
      </c>
    </row>
    <row r="135" spans="1:5" x14ac:dyDescent="0.25">
      <c r="A135" s="11">
        <v>72</v>
      </c>
      <c r="B135" s="4" t="s">
        <v>129</v>
      </c>
      <c r="C135" s="12">
        <f>500+45260.6492927147+500+500+500+2500+500</f>
        <v>50260.649292714697</v>
      </c>
      <c r="D135" s="12">
        <f>500+57707.3278482112+500+500+500+2500+500</f>
        <v>62707.3278482112</v>
      </c>
      <c r="E135" s="12">
        <f>500+70154.0064037077+500+500+500+2500+500</f>
        <v>75154.006403707695</v>
      </c>
    </row>
    <row r="136" spans="1:5" x14ac:dyDescent="0.25">
      <c r="A136" s="9">
        <v>73</v>
      </c>
      <c r="B136" s="7" t="s">
        <v>130</v>
      </c>
      <c r="C136" s="10">
        <f>500+47206.8572123014+500+500+500+500</f>
        <v>49706.857212301402</v>
      </c>
      <c r="D136" s="10">
        <f>500+60188.7429456843+500+500+500+500</f>
        <v>62688.742945684302</v>
      </c>
      <c r="E136" s="10">
        <f>500+73170.6286790671+500+500+500+500</f>
        <v>75670.6286790671</v>
      </c>
    </row>
    <row r="137" spans="1:5" x14ac:dyDescent="0.25">
      <c r="A137" s="9">
        <v>73</v>
      </c>
      <c r="B137" s="7" t="s">
        <v>131</v>
      </c>
      <c r="C137" s="10">
        <f>500+47206.8572123014+500+500+500+500</f>
        <v>49706.857212301402</v>
      </c>
      <c r="D137" s="10">
        <f>500+60188.7429456843+500+500+500+500</f>
        <v>62688.742945684302</v>
      </c>
      <c r="E137" s="10">
        <f>500+73170.6286790671+500+500+500+500</f>
        <v>75670.6286790671</v>
      </c>
    </row>
    <row r="138" spans="1:5" x14ac:dyDescent="0.25">
      <c r="A138" s="9">
        <v>73</v>
      </c>
      <c r="B138" s="7" t="s">
        <v>132</v>
      </c>
      <c r="C138" s="10">
        <f>500+47206.8572123014+500+500+500+500</f>
        <v>49706.857212301402</v>
      </c>
      <c r="D138" s="10">
        <f>500+60188.7429456843+500+500+500+500</f>
        <v>62688.742945684302</v>
      </c>
      <c r="E138" s="10">
        <f>500+73170.6286790671+500+500+500+500</f>
        <v>75670.6286790671</v>
      </c>
    </row>
    <row r="139" spans="1:5" x14ac:dyDescent="0.25">
      <c r="A139" s="9">
        <v>73</v>
      </c>
      <c r="B139" s="7" t="s">
        <v>133</v>
      </c>
      <c r="C139" s="10">
        <f>500+47206.8572123014+500+500+500+2500+500</f>
        <v>52206.857212301402</v>
      </c>
      <c r="D139" s="10">
        <f>500+60188.7429456843+500+500+500+2500+500</f>
        <v>65188.742945684302</v>
      </c>
      <c r="E139" s="10">
        <f>500+73170.6286790671+500+500+500+2500+500</f>
        <v>78170.6286790671</v>
      </c>
    </row>
    <row r="140" spans="1:5" x14ac:dyDescent="0.25">
      <c r="A140" s="9">
        <v>73</v>
      </c>
      <c r="B140" s="7" t="s">
        <v>134</v>
      </c>
      <c r="C140" s="10">
        <f t="shared" ref="C140:C141" si="72">500+47206.8572123014+500+500+500+2500+500</f>
        <v>52206.857212301402</v>
      </c>
      <c r="D140" s="10">
        <f t="shared" ref="D140:D141" si="73">500+60188.7429456843+500+500+500+2500+500</f>
        <v>65188.742945684302</v>
      </c>
      <c r="E140" s="10">
        <f t="shared" ref="E140:E141" si="74">500+73170.6286790671+500+500+500+2500+500</f>
        <v>78170.6286790671</v>
      </c>
    </row>
    <row r="141" spans="1:5" x14ac:dyDescent="0.25">
      <c r="A141" s="9">
        <v>73</v>
      </c>
      <c r="B141" s="7" t="s">
        <v>135</v>
      </c>
      <c r="C141" s="10">
        <f t="shared" si="72"/>
        <v>52206.857212301402</v>
      </c>
      <c r="D141" s="10">
        <f t="shared" si="73"/>
        <v>65188.742945684302</v>
      </c>
      <c r="E141" s="10">
        <f t="shared" si="74"/>
        <v>78170.6286790671</v>
      </c>
    </row>
    <row r="142" spans="1:5" x14ac:dyDescent="0.25">
      <c r="A142" s="11">
        <v>74</v>
      </c>
      <c r="B142" s="4" t="s">
        <v>136</v>
      </c>
      <c r="C142" s="12">
        <f>500+49236.7520724303+500+500+500+500</f>
        <v>51736.752072430303</v>
      </c>
      <c r="D142" s="12">
        <f>500+62776.8588923487+500+500+500+500</f>
        <v>65276.858892348697</v>
      </c>
      <c r="E142" s="12">
        <f>500+76316.965712267+500+500+500+500</f>
        <v>78816.965712267003</v>
      </c>
    </row>
    <row r="143" spans="1:5" x14ac:dyDescent="0.25">
      <c r="A143" s="11">
        <v>74</v>
      </c>
      <c r="B143" s="4" t="s">
        <v>137</v>
      </c>
      <c r="C143" s="12">
        <f t="shared" ref="C143:C147" si="75">500+49236.7520724303+500+500+500+500</f>
        <v>51736.752072430303</v>
      </c>
      <c r="D143" s="12">
        <f t="shared" ref="D143:D147" si="76">500+62776.8588923487+500+500+500+500</f>
        <v>65276.858892348697</v>
      </c>
      <c r="E143" s="12">
        <f t="shared" ref="E143:E147" si="77">500+76316.965712267+500+500+500+500</f>
        <v>78816.965712267003</v>
      </c>
    </row>
    <row r="144" spans="1:5" x14ac:dyDescent="0.25">
      <c r="A144" s="11">
        <v>74</v>
      </c>
      <c r="B144" s="4" t="s">
        <v>138</v>
      </c>
      <c r="C144" s="12">
        <f t="shared" si="75"/>
        <v>51736.752072430303</v>
      </c>
      <c r="D144" s="12">
        <f t="shared" si="76"/>
        <v>65276.858892348697</v>
      </c>
      <c r="E144" s="12">
        <f t="shared" si="77"/>
        <v>78816.965712267003</v>
      </c>
    </row>
    <row r="145" spans="1:5" x14ac:dyDescent="0.25">
      <c r="A145" s="11">
        <v>74</v>
      </c>
      <c r="B145" s="4" t="s">
        <v>139</v>
      </c>
      <c r="C145" s="12">
        <f t="shared" si="75"/>
        <v>51736.752072430303</v>
      </c>
      <c r="D145" s="12">
        <f t="shared" si="76"/>
        <v>65276.858892348697</v>
      </c>
      <c r="E145" s="12">
        <f t="shared" si="77"/>
        <v>78816.965712267003</v>
      </c>
    </row>
    <row r="146" spans="1:5" x14ac:dyDescent="0.25">
      <c r="A146" s="11">
        <v>74</v>
      </c>
      <c r="B146" s="4" t="s">
        <v>140</v>
      </c>
      <c r="C146" s="12">
        <f t="shared" si="75"/>
        <v>51736.752072430303</v>
      </c>
      <c r="D146" s="12">
        <f t="shared" si="76"/>
        <v>65276.858892348697</v>
      </c>
      <c r="E146" s="12">
        <f t="shared" si="77"/>
        <v>78816.965712267003</v>
      </c>
    </row>
    <row r="147" spans="1:5" x14ac:dyDescent="0.25">
      <c r="A147" s="11">
        <v>74</v>
      </c>
      <c r="B147" s="4" t="s">
        <v>141</v>
      </c>
      <c r="C147" s="12">
        <f t="shared" si="75"/>
        <v>51736.752072430303</v>
      </c>
      <c r="D147" s="12">
        <f t="shared" si="76"/>
        <v>65276.858892348697</v>
      </c>
      <c r="E147" s="12">
        <f t="shared" si="77"/>
        <v>78816.965712267003</v>
      </c>
    </row>
    <row r="148" spans="1:5" x14ac:dyDescent="0.25">
      <c r="A148" s="11">
        <v>74</v>
      </c>
      <c r="B148" s="4" t="s">
        <v>142</v>
      </c>
      <c r="C148" s="12">
        <f>500+49236.7520724303+500+500+500+2500+500</f>
        <v>54236.752072430303</v>
      </c>
      <c r="D148" s="12">
        <f>500+62776.8588923487+500+500+500+2500+500</f>
        <v>67776.858892348697</v>
      </c>
      <c r="E148" s="12">
        <f>500+76316.965712267+500+500+500+2500+500</f>
        <v>81316.965712267003</v>
      </c>
    </row>
    <row r="149" spans="1:5" x14ac:dyDescent="0.25">
      <c r="A149" s="11">
        <v>74</v>
      </c>
      <c r="B149" s="4" t="s">
        <v>143</v>
      </c>
      <c r="C149" s="12">
        <f>500+49236.7520724303+500+500+500+2500+500</f>
        <v>54236.752072430303</v>
      </c>
      <c r="D149" s="12">
        <f>500+62776.8588923487+500+500+500+2500+500</f>
        <v>67776.858892348697</v>
      </c>
      <c r="E149" s="12">
        <f>500+76316.965712267+500+500+500+2500+500</f>
        <v>81316.965712267003</v>
      </c>
    </row>
    <row r="150" spans="1:5" x14ac:dyDescent="0.25">
      <c r="A150" s="11">
        <v>74</v>
      </c>
      <c r="B150" s="4" t="s">
        <v>144</v>
      </c>
      <c r="C150" s="12">
        <f>500+49236.7520724303+500+500+500+500</f>
        <v>51736.752072430303</v>
      </c>
      <c r="D150" s="12">
        <f>500+62776.8588923487+500+500+500+500</f>
        <v>65276.858892348697</v>
      </c>
      <c r="E150" s="12">
        <f>500+76316.965712267+500+500+500+500</f>
        <v>78816.965712267003</v>
      </c>
    </row>
    <row r="151" spans="1:5" x14ac:dyDescent="0.25">
      <c r="A151" s="9">
        <v>75</v>
      </c>
      <c r="B151" s="7" t="s">
        <v>145</v>
      </c>
      <c r="C151" s="10">
        <f>500+51353.9324115448+500+500+500+2500+500</f>
        <v>56353.932411544803</v>
      </c>
      <c r="D151" s="10">
        <f>500+65476.2638247197+500+500+500+2500+500</f>
        <v>70476.263824719703</v>
      </c>
      <c r="E151" s="10">
        <f>500+79598.5952378945+500+500+500+2500+500</f>
        <v>84598.595237894493</v>
      </c>
    </row>
    <row r="152" spans="1:5" x14ac:dyDescent="0.25">
      <c r="A152" s="9">
        <v>75</v>
      </c>
      <c r="B152" s="7" t="s">
        <v>146</v>
      </c>
      <c r="C152" s="10">
        <f>500+51353.9324115448+500+500+500+500</f>
        <v>53853.932411544803</v>
      </c>
      <c r="D152" s="10">
        <f>500+65476.2638247197+500+500+500+500</f>
        <v>67976.263824719703</v>
      </c>
      <c r="E152" s="10">
        <f>500+79598.5952378945+500+500+500+500</f>
        <v>82098.595237894493</v>
      </c>
    </row>
    <row r="153" spans="1:5" x14ac:dyDescent="0.25">
      <c r="A153" s="9">
        <v>75</v>
      </c>
      <c r="B153" s="7" t="s">
        <v>147</v>
      </c>
      <c r="C153" s="10">
        <f>500+51353.9324115448+500+500+500+500</f>
        <v>53853.932411544803</v>
      </c>
      <c r="D153" s="10">
        <f>500+65476.2638247197+500+500+500+500</f>
        <v>67976.263824719703</v>
      </c>
      <c r="E153" s="10">
        <f>500+79598.5952378945+500+500+500+500</f>
        <v>82098.595237894493</v>
      </c>
    </row>
    <row r="154" spans="1:5" x14ac:dyDescent="0.25">
      <c r="A154" s="11">
        <v>76</v>
      </c>
      <c r="B154" s="4" t="s">
        <v>148</v>
      </c>
      <c r="C154" s="12">
        <f>500+53562.1515052413+500+500+500+500</f>
        <v>56062.151505241301</v>
      </c>
      <c r="D154" s="12">
        <f>500+68291.7431691826+500+500+500+500</f>
        <v>70791.743169182606</v>
      </c>
      <c r="E154" s="12">
        <f>500+83021.334833124+500+500+500+500</f>
        <v>85521.334833123998</v>
      </c>
    </row>
    <row r="155" spans="1:5" x14ac:dyDescent="0.25">
      <c r="A155" s="11">
        <v>76</v>
      </c>
      <c r="B155" s="4" t="s">
        <v>149</v>
      </c>
      <c r="C155" s="12">
        <f>500+53562.1515052413+500+500+500+500</f>
        <v>56062.151505241301</v>
      </c>
      <c r="D155" s="12">
        <f>500+68291.7431691826+500+500+500+500</f>
        <v>70791.743169182606</v>
      </c>
      <c r="E155" s="12">
        <f>500+83021.334833124+500+500+500+500</f>
        <v>85521.334833123998</v>
      </c>
    </row>
    <row r="156" spans="1:5" x14ac:dyDescent="0.25">
      <c r="A156" s="11">
        <v>76</v>
      </c>
      <c r="B156" s="4" t="s">
        <v>150</v>
      </c>
      <c r="C156" s="12">
        <f t="shared" ref="C156:C158" si="78">500+53562.1515052413+500+500+500+500</f>
        <v>56062.151505241301</v>
      </c>
      <c r="D156" s="12">
        <f t="shared" ref="D156:D158" si="79">500+68291.7431691826+500+500+500+500</f>
        <v>70791.743169182606</v>
      </c>
      <c r="E156" s="12">
        <f t="shared" ref="E156:E158" si="80">500+83021.334833124+500+500+500+500</f>
        <v>85521.334833123998</v>
      </c>
    </row>
    <row r="157" spans="1:5" x14ac:dyDescent="0.25">
      <c r="A157" s="11">
        <v>76</v>
      </c>
      <c r="B157" s="4" t="s">
        <v>151</v>
      </c>
      <c r="C157" s="12">
        <f t="shared" si="78"/>
        <v>56062.151505241301</v>
      </c>
      <c r="D157" s="12">
        <f t="shared" si="79"/>
        <v>70791.743169182606</v>
      </c>
      <c r="E157" s="12">
        <f t="shared" si="80"/>
        <v>85521.334833123998</v>
      </c>
    </row>
    <row r="158" spans="1:5" x14ac:dyDescent="0.25">
      <c r="A158" s="11">
        <v>76</v>
      </c>
      <c r="B158" s="4" t="s">
        <v>152</v>
      </c>
      <c r="C158" s="12">
        <f t="shared" si="78"/>
        <v>56062.151505241301</v>
      </c>
      <c r="D158" s="12">
        <f t="shared" si="79"/>
        <v>70791.743169182606</v>
      </c>
      <c r="E158" s="12">
        <f t="shared" si="80"/>
        <v>85521.334833123998</v>
      </c>
    </row>
    <row r="159" spans="1:5" x14ac:dyDescent="0.25">
      <c r="A159" s="11">
        <v>76</v>
      </c>
      <c r="B159" s="4" t="s">
        <v>153</v>
      </c>
      <c r="C159" s="12">
        <f>500+53562.1515052413+500+500+500+2500+500+500</f>
        <v>59062.151505241301</v>
      </c>
      <c r="D159" s="12">
        <f>500+68291.7431691826+500+500+500+2500+500+500</f>
        <v>73791.743169182606</v>
      </c>
      <c r="E159" s="12">
        <f>500+83021.334833124+500+500+500+2500+500+500</f>
        <v>88521.334833123998</v>
      </c>
    </row>
    <row r="160" spans="1:5" x14ac:dyDescent="0.25">
      <c r="A160" s="11">
        <v>76</v>
      </c>
      <c r="B160" s="4" t="s">
        <v>154</v>
      </c>
      <c r="C160" s="12">
        <f>500+53562.1515052413+500+500+500+500</f>
        <v>56062.151505241301</v>
      </c>
      <c r="D160" s="12">
        <f>500+68291.7431691826+500+500+500+500</f>
        <v>70791.743169182606</v>
      </c>
      <c r="E160" s="12">
        <f>500+83021.334833124+500+500+500+500</f>
        <v>85521.334833123998</v>
      </c>
    </row>
    <row r="161" spans="1:5" x14ac:dyDescent="0.25">
      <c r="A161" s="11">
        <v>76</v>
      </c>
      <c r="B161" s="4" t="s">
        <v>155</v>
      </c>
      <c r="C161" s="12">
        <f>500+53562.1515052413+500+500+500+2500+500+500</f>
        <v>59062.151505241301</v>
      </c>
      <c r="D161" s="12">
        <f>500+68291.7431691826+500+500+500+2500+500+500</f>
        <v>73791.743169182606</v>
      </c>
      <c r="E161" s="12">
        <f>500+83021.334833124+500+500+500+2500+500+500</f>
        <v>88521.334833123998</v>
      </c>
    </row>
    <row r="162" spans="1:5" x14ac:dyDescent="0.25">
      <c r="A162" s="11">
        <v>76</v>
      </c>
      <c r="B162" s="4" t="s">
        <v>156</v>
      </c>
      <c r="C162" s="12">
        <f t="shared" ref="C162:C163" si="81">500+53562.1515052413+500+500+500+500</f>
        <v>56062.151505241301</v>
      </c>
      <c r="D162" s="12">
        <f t="shared" ref="D162:D163" si="82">500+68291.7431691826+500+500+500+500</f>
        <v>70791.743169182606</v>
      </c>
      <c r="E162" s="12">
        <f t="shared" ref="E162:E163" si="83">500+83021.334833124+500+500+500+500</f>
        <v>85521.334833123998</v>
      </c>
    </row>
    <row r="163" spans="1:5" x14ac:dyDescent="0.25">
      <c r="A163" s="11">
        <v>76</v>
      </c>
      <c r="B163" s="4" t="s">
        <v>157</v>
      </c>
      <c r="C163" s="12">
        <f t="shared" si="81"/>
        <v>56062.151505241301</v>
      </c>
      <c r="D163" s="12">
        <f t="shared" si="82"/>
        <v>70791.743169182606</v>
      </c>
      <c r="E163" s="12">
        <f t="shared" si="83"/>
        <v>85521.334833123998</v>
      </c>
    </row>
    <row r="164" spans="1:5" x14ac:dyDescent="0.25">
      <c r="A164" s="11">
        <v>76</v>
      </c>
      <c r="B164" s="4" t="s">
        <v>158</v>
      </c>
      <c r="C164" s="12">
        <f>500+53562.1515052413+500+500+500+2500+500</f>
        <v>58562.151505241301</v>
      </c>
      <c r="D164" s="12">
        <f>500+68291.7431691826+500+500+500+2500+500</f>
        <v>73291.743169182606</v>
      </c>
      <c r="E164" s="12">
        <f>500+83021.334833124+500+500+500+2500+500</f>
        <v>88021.334833123998</v>
      </c>
    </row>
    <row r="165" spans="1:5" x14ac:dyDescent="0.25">
      <c r="A165" s="11">
        <v>76</v>
      </c>
      <c r="B165" s="4" t="s">
        <v>159</v>
      </c>
      <c r="C165" s="12">
        <f>500+53562.1515052413+500+500+500+500+500</f>
        <v>56562.151505241301</v>
      </c>
      <c r="D165" s="12">
        <f>500+68291.7431691826+500+500+500+500+500</f>
        <v>71291.743169182606</v>
      </c>
      <c r="E165" s="12">
        <f>500+83021.334833124+500+500+500+500+500</f>
        <v>86021.334833123998</v>
      </c>
    </row>
    <row r="166" spans="1:5" x14ac:dyDescent="0.25">
      <c r="A166" s="13">
        <v>77</v>
      </c>
      <c r="B166" s="14" t="s">
        <v>160</v>
      </c>
      <c r="C166" s="15">
        <f>500+55865.3240199666+500+500+500+500+500</f>
        <v>58865.324019966603</v>
      </c>
      <c r="D166" s="15">
        <f>500+71228.2881254575+500+500+500+500+500</f>
        <v>74228.288125457504</v>
      </c>
      <c r="E166" s="15">
        <f>500+86591.2522309483+500+500+500+500+500</f>
        <v>89591.252230948303</v>
      </c>
    </row>
    <row r="167" spans="1:5" x14ac:dyDescent="0.25">
      <c r="A167" s="13">
        <v>77</v>
      </c>
      <c r="B167" s="14" t="s">
        <v>161</v>
      </c>
      <c r="C167" s="15">
        <f>500+55865.3240199666+500+500+500+500+500</f>
        <v>58865.324019966603</v>
      </c>
      <c r="D167" s="15">
        <f>500+71228.2881254575+500+500+500+500+500</f>
        <v>74228.288125457504</v>
      </c>
      <c r="E167" s="15">
        <f>500+86591.2522309483+500+500+500+500+500</f>
        <v>89591.252230948303</v>
      </c>
    </row>
    <row r="168" spans="1:5" x14ac:dyDescent="0.25">
      <c r="A168" s="11">
        <v>78</v>
      </c>
      <c r="B168" s="4" t="s">
        <v>162</v>
      </c>
      <c r="C168" s="12">
        <f>500+58267.5329528252+500+500+500+500</f>
        <v>60767.532952825197</v>
      </c>
      <c r="D168" s="12">
        <f>500+74291.1045148521+500+500+500+500</f>
        <v>76791.104514852093</v>
      </c>
      <c r="E168" s="12">
        <f>500+90314.6760768791+500+500+500+500</f>
        <v>92814.676076879099</v>
      </c>
    </row>
    <row r="169" spans="1:5" x14ac:dyDescent="0.25">
      <c r="A169" s="11">
        <v>78</v>
      </c>
      <c r="B169" s="4" t="s">
        <v>163</v>
      </c>
      <c r="C169" s="12">
        <f>500+58267.5329528252+500+500+500+500</f>
        <v>60767.532952825197</v>
      </c>
      <c r="D169" s="12">
        <f>500+74291.1045148521+500+500+500+500</f>
        <v>76791.104514852093</v>
      </c>
      <c r="E169" s="12">
        <f>500+90314.6760768791+500+500+500+500</f>
        <v>92814.676076879099</v>
      </c>
    </row>
    <row r="170" spans="1:5" x14ac:dyDescent="0.25">
      <c r="A170" s="11">
        <v>78</v>
      </c>
      <c r="B170" s="4" t="s">
        <v>164</v>
      </c>
      <c r="C170" s="12">
        <f>500+58267.5329528252+500+500+500+500</f>
        <v>60767.532952825197</v>
      </c>
      <c r="D170" s="12">
        <f>500+74291.1045148521+500+500+500+500</f>
        <v>76791.104514852093</v>
      </c>
      <c r="E170" s="12">
        <f>500+90314.6760768791+500+500+500+500</f>
        <v>92814.676076879099</v>
      </c>
    </row>
    <row r="171" spans="1:5" x14ac:dyDescent="0.25">
      <c r="A171" s="9">
        <v>79</v>
      </c>
      <c r="B171" s="7" t="s">
        <v>165</v>
      </c>
      <c r="C171" s="10">
        <f>500+60773.0368697967+500+500+500+2500+500</f>
        <v>65773.036869796691</v>
      </c>
      <c r="D171" s="10">
        <f>500+77485.6220089908+500+500+500+2500+500</f>
        <v>82485.622008990802</v>
      </c>
      <c r="E171" s="10">
        <f>500+94198.2071481849+500+500+500+2500+500</f>
        <v>99198.207148184898</v>
      </c>
    </row>
    <row r="172" spans="1:5" x14ac:dyDescent="0.25">
      <c r="A172" s="9">
        <v>79</v>
      </c>
      <c r="B172" s="7" t="s">
        <v>166</v>
      </c>
      <c r="C172" s="10">
        <f>500+60773.0368697967+500+500+500+2500+500</f>
        <v>65773.036869796691</v>
      </c>
      <c r="D172" s="10">
        <f>500+77485.6220089908+500+500+500+2500+500</f>
        <v>82485.622008990802</v>
      </c>
      <c r="E172" s="10">
        <f>500+94198.2071481849+500+500+500+2500+500</f>
        <v>99198.207148184898</v>
      </c>
    </row>
    <row r="173" spans="1:5" x14ac:dyDescent="0.25">
      <c r="A173" s="11">
        <v>80</v>
      </c>
      <c r="B173" s="4" t="s">
        <v>167</v>
      </c>
      <c r="C173" s="12">
        <f>500+63386.2774551979+500+500+500+500</f>
        <v>65886.277455197909</v>
      </c>
      <c r="D173" s="12">
        <f>500+80817.5037553774+500+500+500+500</f>
        <v>83317.503755377402</v>
      </c>
      <c r="E173" s="12">
        <f>500+98248.7300555568+500+500+500+500</f>
        <v>100748.73005555681</v>
      </c>
    </row>
    <row r="174" spans="1:5" x14ac:dyDescent="0.25">
      <c r="A174" s="11">
        <v>80</v>
      </c>
      <c r="B174" s="4" t="s">
        <v>168</v>
      </c>
      <c r="C174" s="12">
        <f t="shared" ref="C174:C175" si="84">500+63386.2774551979+500+500+500+500</f>
        <v>65886.277455197909</v>
      </c>
      <c r="D174" s="12">
        <f t="shared" ref="D174:D175" si="85">500+80817.5037553774+500+500+500+500</f>
        <v>83317.503755377402</v>
      </c>
      <c r="E174" s="12">
        <f t="shared" ref="E174:E175" si="86">500+98248.7300555568+500+500+500+500</f>
        <v>100748.73005555681</v>
      </c>
    </row>
    <row r="175" spans="1:5" x14ac:dyDescent="0.25">
      <c r="A175" s="11">
        <v>80</v>
      </c>
      <c r="B175" s="4" t="s">
        <v>169</v>
      </c>
      <c r="C175" s="12">
        <f t="shared" si="84"/>
        <v>65886.277455197909</v>
      </c>
      <c r="D175" s="12">
        <f t="shared" si="85"/>
        <v>83317.503755377402</v>
      </c>
      <c r="E175" s="12">
        <f t="shared" si="86"/>
        <v>100748.73005555681</v>
      </c>
    </row>
    <row r="176" spans="1:5" x14ac:dyDescent="0.25">
      <c r="A176" s="11">
        <v>80</v>
      </c>
      <c r="B176" s="4" t="s">
        <v>170</v>
      </c>
      <c r="C176" s="12">
        <f>500+63386.2774551979+500+500+500+2500+500</f>
        <v>68386.277455197909</v>
      </c>
      <c r="D176" s="12">
        <f>500+80817.5037553774+500+500+500+2500+500</f>
        <v>85817.503755377402</v>
      </c>
      <c r="E176" s="12">
        <f>500+98248.7300555568+500+500+500+2500+500</f>
        <v>103248.73005555681</v>
      </c>
    </row>
    <row r="177" spans="1:5" x14ac:dyDescent="0.25">
      <c r="A177" s="9">
        <v>81</v>
      </c>
      <c r="B177" s="14" t="s">
        <v>189</v>
      </c>
      <c r="C177" s="10">
        <f>500+66111.8873857714+500+500+500+2500+500</f>
        <v>71111.887385771406</v>
      </c>
      <c r="D177" s="10">
        <f>500+84292.6564168586+500+500+500+2500+500</f>
        <v>89292.656416858605</v>
      </c>
      <c r="E177" s="10">
        <f>500+102473.425447946+500+500+500+2500+500</f>
        <v>107473.42544794601</v>
      </c>
    </row>
    <row r="178" spans="1:5" x14ac:dyDescent="0.25">
      <c r="A178" s="9">
        <v>81</v>
      </c>
      <c r="B178" s="14" t="s">
        <v>171</v>
      </c>
      <c r="C178" s="10">
        <f>500+66111.8873857714+500+500+500+2500+500</f>
        <v>71111.887385771406</v>
      </c>
      <c r="D178" s="10">
        <f>500+84292.6564168586+500+500+500+2500+500</f>
        <v>89292.656416858605</v>
      </c>
      <c r="E178" s="10">
        <f>500+102473.425447946+500+500+500+2500+500</f>
        <v>107473.42544794601</v>
      </c>
    </row>
    <row r="179" spans="1:5" x14ac:dyDescent="0.25">
      <c r="A179" s="9">
        <v>81</v>
      </c>
      <c r="B179" s="7" t="s">
        <v>172</v>
      </c>
      <c r="C179" s="10">
        <f>500+66111.8873857714+500+500+500+2500+500</f>
        <v>71111.887385771406</v>
      </c>
      <c r="D179" s="10">
        <f>500+84292.6564168586+500+500+500+2500+500</f>
        <v>89292.656416858605</v>
      </c>
      <c r="E179" s="10">
        <f>500+102473.425447946+500+500+500+2500+500</f>
        <v>107473.42544794601</v>
      </c>
    </row>
    <row r="180" spans="1:5" x14ac:dyDescent="0.25">
      <c r="A180" s="11">
        <v>82</v>
      </c>
      <c r="B180" s="4" t="s">
        <v>173</v>
      </c>
      <c r="C180" s="12">
        <f>500+68954.6985433596+500+500+500+500</f>
        <v>71454.698543359598</v>
      </c>
      <c r="D180" s="12">
        <f>500+87917.2406427835+500+500+500+500</f>
        <v>90417.240642783494</v>
      </c>
      <c r="E180" s="12">
        <f>500+106879.782742207+500+500+500+500</f>
        <v>109379.782742207</v>
      </c>
    </row>
    <row r="181" spans="1:5" x14ac:dyDescent="0.25">
      <c r="A181" s="11">
        <v>82</v>
      </c>
      <c r="B181" s="4" t="s">
        <v>174</v>
      </c>
      <c r="C181" s="12">
        <f>500+68954.6985433596+500+500+500+500</f>
        <v>71454.698543359598</v>
      </c>
      <c r="D181" s="12">
        <f>500+87917.2406427835+500+500+500+500</f>
        <v>90417.240642783494</v>
      </c>
      <c r="E181" s="12">
        <f>500+106879.782742207+500+500+500+500</f>
        <v>109379.782742207</v>
      </c>
    </row>
    <row r="182" spans="1:5" x14ac:dyDescent="0.25">
      <c r="A182" s="11">
        <v>82</v>
      </c>
      <c r="B182" s="4" t="s">
        <v>175</v>
      </c>
      <c r="C182" s="12">
        <f>500+68954.6985433596+500+500+500+2500+500</f>
        <v>73954.698543359598</v>
      </c>
      <c r="D182" s="12">
        <f>500+87917.2406427835+500+500+500+2500+500</f>
        <v>92917.240642783494</v>
      </c>
      <c r="E182" s="12">
        <f>500+106879.782742207+500+500+500+2500+500</f>
        <v>111879.782742207</v>
      </c>
    </row>
    <row r="183" spans="1:5" x14ac:dyDescent="0.25">
      <c r="A183" s="11">
        <v>82</v>
      </c>
      <c r="B183" s="4" t="s">
        <v>176</v>
      </c>
      <c r="C183" s="12">
        <f>500+68954.6985433596+500+500+500+500</f>
        <v>71454.698543359598</v>
      </c>
      <c r="D183" s="12">
        <f>500+87917.2406427835+500+500+500+500</f>
        <v>90417.240642783494</v>
      </c>
      <c r="E183" s="12">
        <f>500+106879.782742207+500+500+500+500</f>
        <v>109379.782742207</v>
      </c>
    </row>
    <row r="184" spans="1:5" x14ac:dyDescent="0.25">
      <c r="A184" s="9">
        <v>83</v>
      </c>
      <c r="B184" s="7" t="s">
        <v>177</v>
      </c>
      <c r="C184" s="10">
        <f>500+71919.7505807241+500+500+500+500</f>
        <v>74419.750580724096</v>
      </c>
      <c r="D184" s="10">
        <f>500+91697.6819904232+500+500+500+500</f>
        <v>94197.681990423196</v>
      </c>
      <c r="E184" s="10">
        <f>500+111475.613400122+500+500+500+500</f>
        <v>113975.61340012201</v>
      </c>
    </row>
    <row r="185" spans="1:5" x14ac:dyDescent="0.25">
      <c r="A185" s="9">
        <v>83</v>
      </c>
      <c r="B185" s="7" t="s">
        <v>178</v>
      </c>
      <c r="C185" s="10">
        <f>500+71919.7505807241+500+500+500+500</f>
        <v>74419.750580724096</v>
      </c>
      <c r="D185" s="10">
        <f>500+91697.6819904232+500+500+500+500</f>
        <v>94197.681990423196</v>
      </c>
      <c r="E185" s="10">
        <f>500+111475.613400122+500+500+500+500</f>
        <v>113975.61340012201</v>
      </c>
    </row>
    <row r="186" spans="1:5" x14ac:dyDescent="0.25">
      <c r="A186" s="11">
        <v>84</v>
      </c>
      <c r="B186" s="4" t="s">
        <v>179</v>
      </c>
      <c r="C186" s="12">
        <f>500+75012.2998556952+500+500+500+2500+500</f>
        <v>80012.299855695193</v>
      </c>
      <c r="D186" s="12">
        <f>500+95640.6823160114+500+500+500+2500+500</f>
        <v>100640.6823160114</v>
      </c>
      <c r="E186" s="12">
        <f>500+116269.064776328+500+500+500+2500+500</f>
        <v>121269.064776328</v>
      </c>
    </row>
    <row r="187" spans="1:5" x14ac:dyDescent="0.25">
      <c r="A187" s="11">
        <v>84</v>
      </c>
      <c r="B187" s="4" t="s">
        <v>180</v>
      </c>
      <c r="C187" s="12">
        <f t="shared" ref="C187:C188" si="87">500+75012.2998556952+500+500+500+500</f>
        <v>77512.299855695193</v>
      </c>
      <c r="D187" s="12">
        <f t="shared" ref="D187:D188" si="88">500+95640.6823160114+500+500+500+500</f>
        <v>98140.6823160114</v>
      </c>
      <c r="E187" s="12">
        <f t="shared" ref="E187:E188" si="89">500+116269.064776328+500+500+500+500</f>
        <v>118769.064776328</v>
      </c>
    </row>
    <row r="188" spans="1:5" x14ac:dyDescent="0.25">
      <c r="A188" s="11">
        <v>84</v>
      </c>
      <c r="B188" s="4" t="s">
        <v>181</v>
      </c>
      <c r="C188" s="12">
        <f t="shared" si="87"/>
        <v>77512.299855695193</v>
      </c>
      <c r="D188" s="12">
        <f t="shared" si="88"/>
        <v>98140.6823160114</v>
      </c>
      <c r="E188" s="12">
        <f t="shared" si="89"/>
        <v>118769.064776328</v>
      </c>
    </row>
    <row r="189" spans="1:5" x14ac:dyDescent="0.25">
      <c r="A189" s="9">
        <v>85</v>
      </c>
      <c r="B189" s="7"/>
      <c r="C189" s="10">
        <f>500+78238+500+500+500+500</f>
        <v>80738</v>
      </c>
      <c r="D189" s="10">
        <f>500+99753+500+500+500+500</f>
        <v>102253</v>
      </c>
      <c r="E189" s="10">
        <f>500+121269+500+500+500+500</f>
        <v>123769</v>
      </c>
    </row>
    <row r="190" spans="1:5" x14ac:dyDescent="0.25">
      <c r="A190" s="11">
        <v>86</v>
      </c>
      <c r="B190" s="4" t="s">
        <v>182</v>
      </c>
      <c r="C190" s="12">
        <f>500+81602+500+500+500+500</f>
        <v>84102</v>
      </c>
      <c r="D190" s="12">
        <f>500+104043+500+500+500+500</f>
        <v>106543</v>
      </c>
      <c r="E190" s="12">
        <f>500+126483+500+500+500+500</f>
        <v>128983</v>
      </c>
    </row>
    <row r="191" spans="1:5" x14ac:dyDescent="0.25">
      <c r="A191" s="9">
        <v>87</v>
      </c>
      <c r="B191" s="7"/>
      <c r="C191" s="10">
        <f>500+85111+500+500+500+500</f>
        <v>87611</v>
      </c>
      <c r="D191" s="10">
        <f>500+108516+500+500+500+500</f>
        <v>111016</v>
      </c>
      <c r="E191" s="10">
        <f>500+131922+500+500+500+500</f>
        <v>134422</v>
      </c>
    </row>
    <row r="192" spans="1:5" x14ac:dyDescent="0.25">
      <c r="A192" s="11">
        <v>88</v>
      </c>
      <c r="B192" s="4" t="s">
        <v>183</v>
      </c>
      <c r="C192" s="12">
        <f>500+88770.7143492981+500+500+500+500</f>
        <v>91270.714349298098</v>
      </c>
      <c r="D192" s="12">
        <f>500+113182.660795355+500+500+500+500</f>
        <v>115682.660795355</v>
      </c>
      <c r="E192" s="12">
        <f>500+137594.607241412+500+500+500+500</f>
        <v>140094.60724141201</v>
      </c>
    </row>
    <row r="193" spans="1:5" x14ac:dyDescent="0.25">
      <c r="A193" s="9">
        <v>89</v>
      </c>
      <c r="B193" s="7" t="s">
        <v>188</v>
      </c>
      <c r="C193" s="10">
        <f>500+92587.8550663179+500+500+500+2500+500</f>
        <v>97587.855066317905</v>
      </c>
      <c r="D193" s="10">
        <f>500+118049.515209555+500+500+500+2500+500</f>
        <v>123049.515209555</v>
      </c>
      <c r="E193" s="10">
        <f>500+143511.175352793+500+500+500+2500+500</f>
        <v>148511.17535279301</v>
      </c>
    </row>
    <row r="194" spans="1:5" x14ac:dyDescent="0.25">
      <c r="A194" s="9">
        <v>89</v>
      </c>
      <c r="B194" s="7" t="s">
        <v>184</v>
      </c>
      <c r="C194" s="10">
        <f>500+92587.8550663179+500+500+500+2500+500</f>
        <v>97587.855066317905</v>
      </c>
      <c r="D194" s="10">
        <f>500+118049.515209555+500+500+500+2500+500</f>
        <v>123049.515209555</v>
      </c>
      <c r="E194" s="10">
        <f>500+143511.175352793+500+500+500+2500+500</f>
        <v>148511.17535279301</v>
      </c>
    </row>
    <row r="195" spans="1:5" x14ac:dyDescent="0.25">
      <c r="A195" s="9">
        <v>89</v>
      </c>
      <c r="B195" s="7" t="s">
        <v>185</v>
      </c>
      <c r="C195" s="10">
        <f>500+92587.8550663179+500+500+500+2500+500</f>
        <v>97587.855066317905</v>
      </c>
      <c r="D195" s="10">
        <f>500+118049.515209555+500+500+500+2500+500</f>
        <v>123049.515209555</v>
      </c>
      <c r="E195" s="10">
        <f>500+143511.175352793+500+500+500+2500+500</f>
        <v>148511.17535279301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Harrison</dc:creator>
  <cp:keywords/>
  <dc:description/>
  <cp:lastModifiedBy>Beth Brown</cp:lastModifiedBy>
  <cp:revision/>
  <dcterms:created xsi:type="dcterms:W3CDTF">2022-02-08T17:44:24Z</dcterms:created>
  <dcterms:modified xsi:type="dcterms:W3CDTF">2025-12-03T18:26:56Z</dcterms:modified>
  <cp:category/>
  <cp:contentStatus/>
</cp:coreProperties>
</file>